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codeName="{B7FE6334-C1A2-E50D-BD3D-5F4D41BBC2E3}"/>
  <workbookPr codeName="ThisWorkbook"/>
  <bookViews>
    <workbookView xWindow="32760" yWindow="45" windowWidth="28830" windowHeight="834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_xlnm.Print_Area" localSheetId="1">'OTCHET-agregirani pokazateli'!$B$8:$O$113</definedName>
    <definedName name="_xlnm.Print_Titles" localSheetId="1">'OTCHET-agregirani pokazateli'!$17:$20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25725"/>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F756" i="3"/>
  <c r="K781"/>
  <c r="K780"/>
  <c r="F779"/>
  <c r="E779"/>
  <c r="K779" s="1"/>
  <c r="K777"/>
  <c r="K776"/>
  <c r="K775"/>
  <c r="K774"/>
  <c r="K773"/>
  <c r="K772"/>
  <c r="K771"/>
  <c r="K770"/>
  <c r="K769"/>
  <c r="K768"/>
  <c r="K767"/>
  <c r="K766"/>
  <c r="K765"/>
  <c r="K764"/>
  <c r="K763"/>
  <c r="K762"/>
  <c r="K761"/>
  <c r="K760"/>
  <c r="F759"/>
  <c r="E759"/>
  <c r="K759"/>
  <c r="K758"/>
  <c r="K757"/>
  <c r="E756"/>
  <c r="K756" s="1"/>
  <c r="E753"/>
  <c r="B752"/>
  <c r="F751"/>
  <c r="B749"/>
  <c r="F748"/>
  <c r="E748"/>
  <c r="B748"/>
  <c r="D742"/>
  <c r="K741"/>
  <c r="K740"/>
  <c r="K739"/>
  <c r="F738"/>
  <c r="K738" s="1"/>
  <c r="K737"/>
  <c r="F736"/>
  <c r="K736" s="1"/>
  <c r="F735"/>
  <c r="K735" s="1"/>
  <c r="F734"/>
  <c r="K734" s="1"/>
  <c r="J733"/>
  <c r="I733"/>
  <c r="H733"/>
  <c r="G733"/>
  <c r="E733"/>
  <c r="F732"/>
  <c r="K732" s="1"/>
  <c r="F731"/>
  <c r="K731" s="1"/>
  <c r="F730"/>
  <c r="K730" s="1"/>
  <c r="F729"/>
  <c r="K729" s="1"/>
  <c r="J728"/>
  <c r="I728"/>
  <c r="H728"/>
  <c r="G728"/>
  <c r="E728"/>
  <c r="F727"/>
  <c r="K727" s="1"/>
  <c r="F726"/>
  <c r="K726" s="1"/>
  <c r="F725"/>
  <c r="K725"/>
  <c r="J724"/>
  <c r="I724"/>
  <c r="H724"/>
  <c r="G724"/>
  <c r="E724"/>
  <c r="K724" s="1"/>
  <c r="F723"/>
  <c r="K723" s="1"/>
  <c r="F722"/>
  <c r="K722" s="1"/>
  <c r="F721"/>
  <c r="K721" s="1"/>
  <c r="F720"/>
  <c r="K720" s="1"/>
  <c r="K719"/>
  <c r="F719"/>
  <c r="F718"/>
  <c r="K717"/>
  <c r="F717"/>
  <c r="J716"/>
  <c r="I716"/>
  <c r="H716"/>
  <c r="G716"/>
  <c r="E716"/>
  <c r="K716" s="1"/>
  <c r="F715"/>
  <c r="K715" s="1"/>
  <c r="F714"/>
  <c r="K714" s="1"/>
  <c r="F713"/>
  <c r="K713" s="1"/>
  <c r="J712"/>
  <c r="I712"/>
  <c r="H712"/>
  <c r="G712"/>
  <c r="E712"/>
  <c r="K711"/>
  <c r="F711"/>
  <c r="F710"/>
  <c r="K710" s="1"/>
  <c r="F709"/>
  <c r="K709" s="1"/>
  <c r="F708"/>
  <c r="K708" s="1"/>
  <c r="F707"/>
  <c r="K707" s="1"/>
  <c r="F706"/>
  <c r="K706" s="1"/>
  <c r="J705"/>
  <c r="I705"/>
  <c r="H705"/>
  <c r="G705"/>
  <c r="E705"/>
  <c r="F704"/>
  <c r="K704" s="1"/>
  <c r="F703"/>
  <c r="K703" s="1"/>
  <c r="F702"/>
  <c r="K702" s="1"/>
  <c r="F701"/>
  <c r="K701" s="1"/>
  <c r="F700"/>
  <c r="K700" s="1"/>
  <c r="F699"/>
  <c r="K699" s="1"/>
  <c r="J698"/>
  <c r="I698"/>
  <c r="H698"/>
  <c r="G698"/>
  <c r="E698"/>
  <c r="F697"/>
  <c r="K697" s="1"/>
  <c r="F696"/>
  <c r="K696" s="1"/>
  <c r="F695"/>
  <c r="K695" s="1"/>
  <c r="F694"/>
  <c r="K694" s="1"/>
  <c r="F693"/>
  <c r="K693" s="1"/>
  <c r="F692"/>
  <c r="K692" s="1"/>
  <c r="F691"/>
  <c r="K691" s="1"/>
  <c r="F690"/>
  <c r="K690" s="1"/>
  <c r="J689"/>
  <c r="I689"/>
  <c r="H689"/>
  <c r="G689"/>
  <c r="E689"/>
  <c r="F688"/>
  <c r="K688" s="1"/>
  <c r="F687"/>
  <c r="K687" s="1"/>
  <c r="F686"/>
  <c r="K686" s="1"/>
  <c r="F685"/>
  <c r="K685" s="1"/>
  <c r="F684"/>
  <c r="K684" s="1"/>
  <c r="F683"/>
  <c r="K683" s="1"/>
  <c r="F682"/>
  <c r="K682" s="1"/>
  <c r="F681"/>
  <c r="K681" s="1"/>
  <c r="J680"/>
  <c r="I680"/>
  <c r="H680"/>
  <c r="G680"/>
  <c r="E680"/>
  <c r="F679"/>
  <c r="K679" s="1"/>
  <c r="F678"/>
  <c r="K678" s="1"/>
  <c r="F677"/>
  <c r="K677" s="1"/>
  <c r="F676"/>
  <c r="K676" s="1"/>
  <c r="F675"/>
  <c r="K675" s="1"/>
  <c r="F674"/>
  <c r="K674" s="1"/>
  <c r="J673"/>
  <c r="I673"/>
  <c r="H673"/>
  <c r="G673"/>
  <c r="E673"/>
  <c r="F672"/>
  <c r="K672" s="1"/>
  <c r="F671"/>
  <c r="K671" s="1"/>
  <c r="F670"/>
  <c r="K670" s="1"/>
  <c r="F669"/>
  <c r="K669" s="1"/>
  <c r="F668"/>
  <c r="K668" s="1"/>
  <c r="J667"/>
  <c r="I667"/>
  <c r="H667"/>
  <c r="G667"/>
  <c r="E667"/>
  <c r="F666"/>
  <c r="K666" s="1"/>
  <c r="K665"/>
  <c r="F665"/>
  <c r="K664"/>
  <c r="F664"/>
  <c r="J663"/>
  <c r="I663"/>
  <c r="H663"/>
  <c r="G663"/>
  <c r="E663"/>
  <c r="K663" s="1"/>
  <c r="F662"/>
  <c r="K662"/>
  <c r="F661"/>
  <c r="K661"/>
  <c r="F660"/>
  <c r="K660"/>
  <c r="F659"/>
  <c r="K659"/>
  <c r="F658"/>
  <c r="K658" s="1"/>
  <c r="F657"/>
  <c r="K657"/>
  <c r="F656"/>
  <c r="K656" s="1"/>
  <c r="F655"/>
  <c r="K655"/>
  <c r="F654"/>
  <c r="K654"/>
  <c r="F653"/>
  <c r="K653"/>
  <c r="F652"/>
  <c r="K652"/>
  <c r="F651"/>
  <c r="K651"/>
  <c r="F650"/>
  <c r="K650"/>
  <c r="F649"/>
  <c r="K649" s="1"/>
  <c r="F648"/>
  <c r="K648" s="1"/>
  <c r="F647"/>
  <c r="K647"/>
  <c r="F646"/>
  <c r="K646" s="1"/>
  <c r="J645"/>
  <c r="I645"/>
  <c r="H645"/>
  <c r="G645"/>
  <c r="E645"/>
  <c r="K645" s="1"/>
  <c r="F644"/>
  <c r="K644" s="1"/>
  <c r="F643"/>
  <c r="K643" s="1"/>
  <c r="F642"/>
  <c r="K642" s="1"/>
  <c r="K641"/>
  <c r="F641"/>
  <c r="K640"/>
  <c r="F640"/>
  <c r="F639"/>
  <c r="K639" s="1"/>
  <c r="F638"/>
  <c r="K638" s="1"/>
  <c r="C638"/>
  <c r="F637"/>
  <c r="K637"/>
  <c r="J636"/>
  <c r="I636"/>
  <c r="H636"/>
  <c r="G636"/>
  <c r="E636"/>
  <c r="K636" s="1"/>
  <c r="K635"/>
  <c r="F635"/>
  <c r="K634"/>
  <c r="F634"/>
  <c r="K633"/>
  <c r="F633"/>
  <c r="K632"/>
  <c r="F632"/>
  <c r="F631"/>
  <c r="K631" s="1"/>
  <c r="J630"/>
  <c r="I630"/>
  <c r="H630"/>
  <c r="G630"/>
  <c r="E630"/>
  <c r="F629"/>
  <c r="K629"/>
  <c r="F628"/>
  <c r="F627" s="1"/>
  <c r="K628"/>
  <c r="J627"/>
  <c r="I627"/>
  <c r="I742" s="1"/>
  <c r="H627"/>
  <c r="G627"/>
  <c r="E627"/>
  <c r="C624"/>
  <c r="L742" s="1"/>
  <c r="E618"/>
  <c r="B617"/>
  <c r="F616"/>
  <c r="B614"/>
  <c r="F613"/>
  <c r="E613"/>
  <c r="B613"/>
  <c r="P92" i="4"/>
  <c r="N92"/>
  <c r="L92"/>
  <c r="R181"/>
  <c r="P22" i="9"/>
  <c r="B12" i="3"/>
  <c r="B353" s="1"/>
  <c r="F567"/>
  <c r="E15" i="1"/>
  <c r="B8" s="1"/>
  <c r="F590" i="3"/>
  <c r="M590" s="1"/>
  <c r="P125" i="9"/>
  <c r="P15"/>
  <c r="R182" i="4"/>
  <c r="R183"/>
  <c r="R184"/>
  <c r="M182"/>
  <c r="L182"/>
  <c r="E74" i="3"/>
  <c r="F87"/>
  <c r="K87" s="1"/>
  <c r="F115"/>
  <c r="F13" i="1"/>
  <c r="F11"/>
  <c r="M162" i="4"/>
  <c r="L162"/>
  <c r="M159"/>
  <c r="L159"/>
  <c r="L24"/>
  <c r="C3" i="3"/>
  <c r="E621" s="1"/>
  <c r="L83" i="4"/>
  <c r="R85"/>
  <c r="M85"/>
  <c r="R89"/>
  <c r="M89"/>
  <c r="P131" i="9"/>
  <c r="P129"/>
  <c r="I2"/>
  <c r="C134"/>
  <c r="P130"/>
  <c r="P122"/>
  <c r="P117"/>
  <c r="P116"/>
  <c r="P113"/>
  <c r="P112"/>
  <c r="P109"/>
  <c r="P108"/>
  <c r="P98"/>
  <c r="P94"/>
  <c r="P93"/>
  <c r="P92"/>
  <c r="P91"/>
  <c r="P88"/>
  <c r="P87"/>
  <c r="P43"/>
  <c r="P42"/>
  <c r="P40"/>
  <c r="P38"/>
  <c r="P37"/>
  <c r="P36"/>
  <c r="P27"/>
  <c r="P26"/>
  <c r="P25"/>
  <c r="P21"/>
  <c r="P20"/>
  <c r="P19"/>
  <c r="P18"/>
  <c r="P17"/>
  <c r="P16"/>
  <c r="L6"/>
  <c r="Q9"/>
  <c r="P6"/>
  <c r="T2"/>
  <c r="P2"/>
  <c r="L2"/>
  <c r="G2"/>
  <c r="F2"/>
  <c r="B2"/>
  <c r="N126"/>
  <c r="E13" i="1"/>
  <c r="I11"/>
  <c r="H11"/>
  <c r="R45" i="4"/>
  <c r="M45"/>
  <c r="R42"/>
  <c r="M42"/>
  <c r="F114" i="3"/>
  <c r="K114" s="1"/>
  <c r="F43"/>
  <c r="K43" s="1"/>
  <c r="F44"/>
  <c r="K44" s="1"/>
  <c r="F45"/>
  <c r="K45" s="1"/>
  <c r="K421"/>
  <c r="K420"/>
  <c r="K298"/>
  <c r="K299"/>
  <c r="K300"/>
  <c r="F543"/>
  <c r="F542"/>
  <c r="K542" s="1"/>
  <c r="R142" i="4"/>
  <c r="R143"/>
  <c r="R144"/>
  <c r="R31"/>
  <c r="R32"/>
  <c r="R33"/>
  <c r="R34"/>
  <c r="R35"/>
  <c r="R36"/>
  <c r="R37"/>
  <c r="R38"/>
  <c r="R39"/>
  <c r="R40"/>
  <c r="R43"/>
  <c r="R44"/>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30"/>
  <c r="H92" i="1"/>
  <c r="F15" i="3"/>
  <c r="F753" s="1"/>
  <c r="B308"/>
  <c r="F179"/>
  <c r="B107" i="1"/>
  <c r="M21" i="4"/>
  <c r="L21"/>
  <c r="M156"/>
  <c r="L156"/>
  <c r="E456" i="3"/>
  <c r="E440"/>
  <c r="E355"/>
  <c r="E313"/>
  <c r="E181"/>
  <c r="B7"/>
  <c r="B746" s="1"/>
  <c r="G107" i="1"/>
  <c r="H107"/>
  <c r="J107"/>
  <c r="I114"/>
  <c r="E114"/>
  <c r="E110"/>
  <c r="B11"/>
  <c r="R180" i="4"/>
  <c r="R179"/>
  <c r="R178"/>
  <c r="R177"/>
  <c r="R176"/>
  <c r="R175"/>
  <c r="R174"/>
  <c r="R173"/>
  <c r="R172"/>
  <c r="R171"/>
  <c r="R170"/>
  <c r="R169"/>
  <c r="R168"/>
  <c r="R167"/>
  <c r="R166"/>
  <c r="R165"/>
  <c r="R164"/>
  <c r="R163"/>
  <c r="R162"/>
  <c r="R161"/>
  <c r="R160"/>
  <c r="R159"/>
  <c r="R151" s="1"/>
  <c r="F81" i="1"/>
  <c r="F67"/>
  <c r="F61"/>
  <c r="F35"/>
  <c r="F34"/>
  <c r="F24"/>
  <c r="J178" i="5"/>
  <c r="J171"/>
  <c r="J130"/>
  <c r="J129"/>
  <c r="J128"/>
  <c r="J127"/>
  <c r="J120"/>
  <c r="J44"/>
  <c r="J43"/>
  <c r="J37"/>
  <c r="J34"/>
  <c r="J33"/>
  <c r="J32"/>
  <c r="J30"/>
  <c r="I178"/>
  <c r="I171"/>
  <c r="I130"/>
  <c r="I129"/>
  <c r="I128"/>
  <c r="I127"/>
  <c r="I120"/>
  <c r="I44"/>
  <c r="I43"/>
  <c r="I37"/>
  <c r="I34"/>
  <c r="I33"/>
  <c r="I32"/>
  <c r="I30"/>
  <c r="H178"/>
  <c r="H171"/>
  <c r="H130"/>
  <c r="H129"/>
  <c r="H128"/>
  <c r="H127"/>
  <c r="H120"/>
  <c r="H44"/>
  <c r="H43"/>
  <c r="H37"/>
  <c r="H34"/>
  <c r="H33"/>
  <c r="H32"/>
  <c r="H30"/>
  <c r="G178"/>
  <c r="G171"/>
  <c r="G130"/>
  <c r="G129"/>
  <c r="G128"/>
  <c r="G127"/>
  <c r="G120"/>
  <c r="G44"/>
  <c r="G43"/>
  <c r="G37"/>
  <c r="G34"/>
  <c r="G33"/>
  <c r="G32"/>
  <c r="G30"/>
  <c r="F116" i="3"/>
  <c r="M139" i="4"/>
  <c r="M138"/>
  <c r="M137"/>
  <c r="M136" s="1"/>
  <c r="M135"/>
  <c r="M134"/>
  <c r="M133"/>
  <c r="M132"/>
  <c r="M131" s="1"/>
  <c r="M130"/>
  <c r="M129"/>
  <c r="M128"/>
  <c r="M127" s="1"/>
  <c r="M126"/>
  <c r="M125"/>
  <c r="M124"/>
  <c r="M123"/>
  <c r="M122"/>
  <c r="M121"/>
  <c r="M120"/>
  <c r="M119" s="1"/>
  <c r="M118"/>
  <c r="M117"/>
  <c r="M116"/>
  <c r="M114"/>
  <c r="M113"/>
  <c r="M112"/>
  <c r="M111"/>
  <c r="M110"/>
  <c r="M109"/>
  <c r="M108" s="1"/>
  <c r="M107"/>
  <c r="M106"/>
  <c r="M105"/>
  <c r="M104"/>
  <c r="M103"/>
  <c r="M102"/>
  <c r="M100"/>
  <c r="M99"/>
  <c r="M98"/>
  <c r="M97"/>
  <c r="M96"/>
  <c r="M95"/>
  <c r="M94"/>
  <c r="M93"/>
  <c r="M92"/>
  <c r="M91"/>
  <c r="M90"/>
  <c r="M88"/>
  <c r="M87"/>
  <c r="M86"/>
  <c r="M84"/>
  <c r="M83" s="1"/>
  <c r="M82"/>
  <c r="M81"/>
  <c r="M80"/>
  <c r="M79"/>
  <c r="M78"/>
  <c r="M77"/>
  <c r="M75"/>
  <c r="M74"/>
  <c r="M73"/>
  <c r="M72"/>
  <c r="M71"/>
  <c r="M69"/>
  <c r="M68"/>
  <c r="M67"/>
  <c r="M66" s="1"/>
  <c r="M65"/>
  <c r="M64"/>
  <c r="M63"/>
  <c r="M62"/>
  <c r="M61"/>
  <c r="M60"/>
  <c r="M59"/>
  <c r="M58"/>
  <c r="M57"/>
  <c r="M56"/>
  <c r="M55"/>
  <c r="M54"/>
  <c r="M53"/>
  <c r="M52"/>
  <c r="M51"/>
  <c r="M50"/>
  <c r="M49"/>
  <c r="M48"/>
  <c r="M47"/>
  <c r="M46"/>
  <c r="M44"/>
  <c r="M43"/>
  <c r="M41"/>
  <c r="M40"/>
  <c r="M39" s="1"/>
  <c r="M38"/>
  <c r="M37"/>
  <c r="M36"/>
  <c r="M35"/>
  <c r="M34"/>
  <c r="M32"/>
  <c r="M30"/>
  <c r="M31"/>
  <c r="F596" i="3"/>
  <c r="K596" s="1"/>
  <c r="F595"/>
  <c r="K595" s="1"/>
  <c r="F594"/>
  <c r="K594" s="1"/>
  <c r="F593"/>
  <c r="F592"/>
  <c r="K592" s="1"/>
  <c r="F589"/>
  <c r="F588"/>
  <c r="M588" s="1"/>
  <c r="F587"/>
  <c r="F585"/>
  <c r="K585" s="1"/>
  <c r="F584"/>
  <c r="K584" s="1"/>
  <c r="F583"/>
  <c r="F582"/>
  <c r="F581"/>
  <c r="F580"/>
  <c r="F579"/>
  <c r="K579" s="1"/>
  <c r="F578"/>
  <c r="F577"/>
  <c r="K577" s="1"/>
  <c r="F576"/>
  <c r="F575"/>
  <c r="M575" s="1"/>
  <c r="F574"/>
  <c r="F573"/>
  <c r="M573" s="1"/>
  <c r="F572"/>
  <c r="F571"/>
  <c r="F570"/>
  <c r="M570" s="1"/>
  <c r="F569"/>
  <c r="F568"/>
  <c r="F565"/>
  <c r="K565" s="1"/>
  <c r="F564"/>
  <c r="K564" s="1"/>
  <c r="F563"/>
  <c r="F562"/>
  <c r="K562" s="1"/>
  <c r="F561"/>
  <c r="K561" s="1"/>
  <c r="F560"/>
  <c r="K560" s="1"/>
  <c r="F559"/>
  <c r="F558"/>
  <c r="K558" s="1"/>
  <c r="F557"/>
  <c r="K557" s="1"/>
  <c r="F556"/>
  <c r="K556" s="1"/>
  <c r="F555"/>
  <c r="K555" s="1"/>
  <c r="F554"/>
  <c r="K554" s="1"/>
  <c r="F553"/>
  <c r="K553" s="1"/>
  <c r="F552"/>
  <c r="K552" s="1"/>
  <c r="F551"/>
  <c r="K551" s="1"/>
  <c r="F550"/>
  <c r="K550" s="1"/>
  <c r="F549"/>
  <c r="F548"/>
  <c r="Q113" i="9" s="1"/>
  <c r="G113" s="1"/>
  <c r="F547" i="3"/>
  <c r="Q112" i="9" s="1"/>
  <c r="F546" i="3"/>
  <c r="F545"/>
  <c r="F540"/>
  <c r="K540" s="1"/>
  <c r="F539"/>
  <c r="K539" s="1"/>
  <c r="F538"/>
  <c r="K538" s="1"/>
  <c r="F537"/>
  <c r="F535"/>
  <c r="F534"/>
  <c r="K534" s="1"/>
  <c r="F533"/>
  <c r="K533" s="1"/>
  <c r="F532"/>
  <c r="K532" s="1"/>
  <c r="F530"/>
  <c r="K530" s="1"/>
  <c r="F529"/>
  <c r="K529" s="1"/>
  <c r="F528"/>
  <c r="K528" s="1"/>
  <c r="F527"/>
  <c r="K527" s="1"/>
  <c r="F526"/>
  <c r="F525"/>
  <c r="F523"/>
  <c r="F522"/>
  <c r="K522" s="1"/>
  <c r="F520"/>
  <c r="K520" s="1"/>
  <c r="F519"/>
  <c r="K519" s="1"/>
  <c r="F518"/>
  <c r="K518" s="1"/>
  <c r="F517"/>
  <c r="F515"/>
  <c r="K515" s="1"/>
  <c r="F514"/>
  <c r="K514" s="1"/>
  <c r="F513"/>
  <c r="F511"/>
  <c r="K511" s="1"/>
  <c r="F510"/>
  <c r="K510" s="1"/>
  <c r="F509"/>
  <c r="K509" s="1"/>
  <c r="F508"/>
  <c r="K508" s="1"/>
  <c r="F507"/>
  <c r="K507" s="1"/>
  <c r="F506"/>
  <c r="K506" s="1"/>
  <c r="F505"/>
  <c r="K505" s="1"/>
  <c r="F504"/>
  <c r="K504" s="1"/>
  <c r="F502"/>
  <c r="F501"/>
  <c r="F500"/>
  <c r="K500" s="1"/>
  <c r="F499"/>
  <c r="F498"/>
  <c r="K498" s="1"/>
  <c r="F496"/>
  <c r="K496" s="1"/>
  <c r="F495"/>
  <c r="K495" s="1"/>
  <c r="F494"/>
  <c r="F493"/>
  <c r="K493" s="1"/>
  <c r="F492"/>
  <c r="K492" s="1"/>
  <c r="F491"/>
  <c r="K491" s="1"/>
  <c r="F490"/>
  <c r="K490" s="1"/>
  <c r="F489"/>
  <c r="K489" s="1"/>
  <c r="F488"/>
  <c r="K488" s="1"/>
  <c r="F487"/>
  <c r="K487" s="1"/>
  <c r="F486"/>
  <c r="K486" s="1"/>
  <c r="F485"/>
  <c r="F484"/>
  <c r="K484" s="1"/>
  <c r="F483"/>
  <c r="F482"/>
  <c r="K482" s="1"/>
  <c r="F480"/>
  <c r="K480" s="1"/>
  <c r="F479"/>
  <c r="F477"/>
  <c r="K477" s="1"/>
  <c r="F476"/>
  <c r="K476" s="1"/>
  <c r="F475"/>
  <c r="F474"/>
  <c r="K474" s="1"/>
  <c r="F473"/>
  <c r="F472"/>
  <c r="K472" s="1"/>
  <c r="F470"/>
  <c r="K470" s="1"/>
  <c r="F469"/>
  <c r="F467"/>
  <c r="F466"/>
  <c r="F464"/>
  <c r="F463"/>
  <c r="F462"/>
  <c r="K462" s="1"/>
  <c r="F428"/>
  <c r="K428" s="1"/>
  <c r="F427"/>
  <c r="F425"/>
  <c r="K425" s="1"/>
  <c r="F424"/>
  <c r="F129" i="5" s="1"/>
  <c r="F423" i="3"/>
  <c r="F422"/>
  <c r="F418"/>
  <c r="K418" s="1"/>
  <c r="F417"/>
  <c r="K417" s="1"/>
  <c r="F416"/>
  <c r="K416" s="1"/>
  <c r="F415"/>
  <c r="K415" s="1"/>
  <c r="F414"/>
  <c r="K414" s="1"/>
  <c r="F413"/>
  <c r="K413" s="1"/>
  <c r="F411"/>
  <c r="K411" s="1"/>
  <c r="F410"/>
  <c r="K410" s="1"/>
  <c r="F408"/>
  <c r="K408" s="1"/>
  <c r="F407"/>
  <c r="F405"/>
  <c r="F120" i="5" s="1"/>
  <c r="F404" i="3"/>
  <c r="F403"/>
  <c r="K403" s="1"/>
  <c r="F401"/>
  <c r="F400"/>
  <c r="F398"/>
  <c r="F397"/>
  <c r="K397" s="1"/>
  <c r="F395"/>
  <c r="K395" s="1"/>
  <c r="F394"/>
  <c r="K394" s="1"/>
  <c r="F393"/>
  <c r="K393" s="1"/>
  <c r="F392"/>
  <c r="K392" s="1"/>
  <c r="F390"/>
  <c r="K390"/>
  <c r="F389"/>
  <c r="F387"/>
  <c r="K387" s="1"/>
  <c r="F386"/>
  <c r="K386" s="1"/>
  <c r="F385"/>
  <c r="K385" s="1"/>
  <c r="F384"/>
  <c r="F382"/>
  <c r="K382" s="1"/>
  <c r="F381"/>
  <c r="K381" s="1"/>
  <c r="F380"/>
  <c r="K380" s="1"/>
  <c r="F379"/>
  <c r="K379" s="1"/>
  <c r="F378"/>
  <c r="K378" s="1"/>
  <c r="F377"/>
  <c r="K377" s="1"/>
  <c r="F376"/>
  <c r="K376"/>
  <c r="F374"/>
  <c r="K374" s="1"/>
  <c r="F373"/>
  <c r="K373" s="1"/>
  <c r="F372"/>
  <c r="K372" s="1"/>
  <c r="F371"/>
  <c r="K371" s="1"/>
  <c r="F370"/>
  <c r="K370" s="1"/>
  <c r="F369"/>
  <c r="K369" s="1"/>
  <c r="F368"/>
  <c r="K368" s="1"/>
  <c r="F367"/>
  <c r="K367"/>
  <c r="F366"/>
  <c r="K366"/>
  <c r="F365"/>
  <c r="K365"/>
  <c r="F364"/>
  <c r="K364"/>
  <c r="F363"/>
  <c r="F362"/>
  <c r="F168"/>
  <c r="K168"/>
  <c r="F167"/>
  <c r="K167"/>
  <c r="F166"/>
  <c r="K166"/>
  <c r="F165"/>
  <c r="K165"/>
  <c r="F164"/>
  <c r="K164"/>
  <c r="F163"/>
  <c r="K163"/>
  <c r="F162"/>
  <c r="F161"/>
  <c r="F159"/>
  <c r="F158"/>
  <c r="K158" s="1"/>
  <c r="F157"/>
  <c r="K157" s="1"/>
  <c r="F156"/>
  <c r="K156" s="1"/>
  <c r="F155"/>
  <c r="K155" s="1"/>
  <c r="F154"/>
  <c r="K154" s="1"/>
  <c r="F153"/>
  <c r="K153" s="1"/>
  <c r="F152"/>
  <c r="F150"/>
  <c r="K150"/>
  <c r="F149"/>
  <c r="K149"/>
  <c r="F148"/>
  <c r="K148"/>
  <c r="F147"/>
  <c r="K147"/>
  <c r="F146"/>
  <c r="F145"/>
  <c r="F144"/>
  <c r="F143"/>
  <c r="K143" s="1"/>
  <c r="F141"/>
  <c r="F140"/>
  <c r="F138"/>
  <c r="F137"/>
  <c r="F136"/>
  <c r="K136" s="1"/>
  <c r="F135"/>
  <c r="Q25" i="9" s="1"/>
  <c r="F134" i="3"/>
  <c r="K134" s="1"/>
  <c r="F133"/>
  <c r="K133" s="1"/>
  <c r="F132"/>
  <c r="K132" s="1"/>
  <c r="F131"/>
  <c r="K131" s="1"/>
  <c r="F130"/>
  <c r="K130" s="1"/>
  <c r="F129"/>
  <c r="K129" s="1"/>
  <c r="F128"/>
  <c r="K128" s="1"/>
  <c r="F127"/>
  <c r="F126"/>
  <c r="F124"/>
  <c r="Q38" i="9" s="1"/>
  <c r="F123" i="3"/>
  <c r="F122"/>
  <c r="K122" s="1"/>
  <c r="F120"/>
  <c r="K120" s="1"/>
  <c r="F119"/>
  <c r="K119" s="1"/>
  <c r="F118"/>
  <c r="K118" s="1"/>
  <c r="F117"/>
  <c r="F113"/>
  <c r="F111"/>
  <c r="K111" s="1"/>
  <c r="F110"/>
  <c r="F109"/>
  <c r="F107"/>
  <c r="K107" s="1"/>
  <c r="F106"/>
  <c r="K106" s="1"/>
  <c r="F105"/>
  <c r="K105" s="1"/>
  <c r="F104"/>
  <c r="K104" s="1"/>
  <c r="F103"/>
  <c r="K103" s="1"/>
  <c r="F102"/>
  <c r="K102" s="1"/>
  <c r="F101"/>
  <c r="K101" s="1"/>
  <c r="F100"/>
  <c r="K100" s="1"/>
  <c r="F99"/>
  <c r="K99" s="1"/>
  <c r="F98"/>
  <c r="K98" s="1"/>
  <c r="F97"/>
  <c r="K97" s="1"/>
  <c r="F96"/>
  <c r="K96" s="1"/>
  <c r="F95"/>
  <c r="K95" s="1"/>
  <c r="F93"/>
  <c r="F92"/>
  <c r="F91"/>
  <c r="K91"/>
  <c r="F89"/>
  <c r="K89" s="1"/>
  <c r="F88"/>
  <c r="K88" s="1"/>
  <c r="F86"/>
  <c r="K86" s="1"/>
  <c r="F85"/>
  <c r="K85" s="1"/>
  <c r="F84"/>
  <c r="K84" s="1"/>
  <c r="F83"/>
  <c r="K83" s="1"/>
  <c r="F82"/>
  <c r="F81"/>
  <c r="F80"/>
  <c r="F79"/>
  <c r="F78"/>
  <c r="F77"/>
  <c r="F76"/>
  <c r="K76" s="1"/>
  <c r="F75"/>
  <c r="K75" s="1"/>
  <c r="F73"/>
  <c r="F72"/>
  <c r="F33" i="5"/>
  <c r="F71" i="3"/>
  <c r="K71"/>
  <c r="F70"/>
  <c r="K70"/>
  <c r="F69"/>
  <c r="K69"/>
  <c r="F68"/>
  <c r="K68"/>
  <c r="F67"/>
  <c r="K67"/>
  <c r="F66"/>
  <c r="F64"/>
  <c r="F30" i="5" s="1"/>
  <c r="F63" i="3"/>
  <c r="K63" s="1"/>
  <c r="F62"/>
  <c r="F60"/>
  <c r="F59"/>
  <c r="F57"/>
  <c r="K57"/>
  <c r="F56"/>
  <c r="K56"/>
  <c r="F55"/>
  <c r="K55"/>
  <c r="F54"/>
  <c r="F53"/>
  <c r="K53" s="1"/>
  <c r="F51"/>
  <c r="K51" s="1"/>
  <c r="F50"/>
  <c r="K50" s="1"/>
  <c r="F49"/>
  <c r="F48"/>
  <c r="K48" s="1"/>
  <c r="F46"/>
  <c r="K46" s="1"/>
  <c r="F42"/>
  <c r="K42" s="1"/>
  <c r="F41"/>
  <c r="F40"/>
  <c r="K40" s="1"/>
  <c r="F38"/>
  <c r="K38" s="1"/>
  <c r="F37"/>
  <c r="K37" s="1"/>
  <c r="F36"/>
  <c r="K36" s="1"/>
  <c r="F35"/>
  <c r="K35" s="1"/>
  <c r="F34"/>
  <c r="F32"/>
  <c r="K32" s="1"/>
  <c r="F31"/>
  <c r="K31" s="1"/>
  <c r="F30"/>
  <c r="K30" s="1"/>
  <c r="F29"/>
  <c r="K29" s="1"/>
  <c r="F27"/>
  <c r="K27" s="1"/>
  <c r="F26"/>
  <c r="K26" s="1"/>
  <c r="F25"/>
  <c r="K25" s="1"/>
  <c r="F24"/>
  <c r="O136" i="4"/>
  <c r="N136"/>
  <c r="O131"/>
  <c r="N131"/>
  <c r="O127"/>
  <c r="N127"/>
  <c r="O119"/>
  <c r="N119"/>
  <c r="O115"/>
  <c r="N115"/>
  <c r="O108"/>
  <c r="N108"/>
  <c r="O101"/>
  <c r="N101"/>
  <c r="O92"/>
  <c r="O83"/>
  <c r="N83"/>
  <c r="O76"/>
  <c r="N76"/>
  <c r="O70"/>
  <c r="N70"/>
  <c r="O66"/>
  <c r="N66"/>
  <c r="O48"/>
  <c r="N48"/>
  <c r="O39"/>
  <c r="N39"/>
  <c r="O33"/>
  <c r="N33"/>
  <c r="O30"/>
  <c r="O145"/>
  <c r="N30"/>
  <c r="N145"/>
  <c r="H27" i="1"/>
  <c r="I27"/>
  <c r="J27"/>
  <c r="H28"/>
  <c r="I28"/>
  <c r="J28"/>
  <c r="H29"/>
  <c r="I29"/>
  <c r="J29"/>
  <c r="H60"/>
  <c r="I60"/>
  <c r="J60"/>
  <c r="H69"/>
  <c r="I69"/>
  <c r="J69"/>
  <c r="H70"/>
  <c r="I70"/>
  <c r="J70"/>
  <c r="H72"/>
  <c r="I72"/>
  <c r="J72"/>
  <c r="H73"/>
  <c r="I73"/>
  <c r="J73"/>
  <c r="H74"/>
  <c r="I74"/>
  <c r="J74"/>
  <c r="H75"/>
  <c r="I75"/>
  <c r="J75"/>
  <c r="H78"/>
  <c r="I78"/>
  <c r="J78"/>
  <c r="H79"/>
  <c r="I79"/>
  <c r="J79"/>
  <c r="H82"/>
  <c r="I82"/>
  <c r="J82"/>
  <c r="H83"/>
  <c r="I83"/>
  <c r="J83"/>
  <c r="H84"/>
  <c r="I84"/>
  <c r="J84"/>
  <c r="H90"/>
  <c r="I90"/>
  <c r="J90"/>
  <c r="H91"/>
  <c r="I91"/>
  <c r="J91"/>
  <c r="I92"/>
  <c r="J92"/>
  <c r="H93"/>
  <c r="I93"/>
  <c r="J93"/>
  <c r="H94"/>
  <c r="I94"/>
  <c r="J94"/>
  <c r="H96"/>
  <c r="I96"/>
  <c r="J96"/>
  <c r="G96"/>
  <c r="G94"/>
  <c r="G93"/>
  <c r="G92"/>
  <c r="G91"/>
  <c r="G90"/>
  <c r="G84"/>
  <c r="G83"/>
  <c r="G82"/>
  <c r="G79"/>
  <c r="G78"/>
  <c r="G75"/>
  <c r="G74"/>
  <c r="G73"/>
  <c r="G72"/>
  <c r="G70"/>
  <c r="G69"/>
  <c r="G60"/>
  <c r="G29"/>
  <c r="G28"/>
  <c r="G27"/>
  <c r="F23" i="3"/>
  <c r="K23" s="1"/>
  <c r="H591"/>
  <c r="H95" i="1" s="1"/>
  <c r="G591" i="3"/>
  <c r="G95" i="1" s="1"/>
  <c r="H586" i="3"/>
  <c r="H183" i="5" s="1"/>
  <c r="G586" i="3"/>
  <c r="G183" i="5" s="1"/>
  <c r="H566" i="3"/>
  <c r="H182" i="5" s="1"/>
  <c r="G566" i="3"/>
  <c r="G182" i="5" s="1"/>
  <c r="H544" i="3"/>
  <c r="H181" i="5" s="1"/>
  <c r="G544" i="3"/>
  <c r="G181" i="5" s="1"/>
  <c r="H541" i="3"/>
  <c r="H180" i="5" s="1"/>
  <c r="G541" i="3"/>
  <c r="G180" i="5" s="1"/>
  <c r="H536" i="3"/>
  <c r="G536"/>
  <c r="H531"/>
  <c r="H89" i="1" s="1"/>
  <c r="G531" i="3"/>
  <c r="H524"/>
  <c r="H176" i="5" s="1"/>
  <c r="G524" i="3"/>
  <c r="G176" i="5" s="1"/>
  <c r="H521" i="3"/>
  <c r="G521"/>
  <c r="G88" i="1" s="1"/>
  <c r="H516" i="3"/>
  <c r="H174" i="5" s="1"/>
  <c r="G516" i="3"/>
  <c r="G174" i="5" s="1"/>
  <c r="H512" i="3"/>
  <c r="H173" i="5" s="1"/>
  <c r="G512" i="3"/>
  <c r="G173" i="5" s="1"/>
  <c r="H503" i="3"/>
  <c r="G503"/>
  <c r="G172" i="5" s="1"/>
  <c r="H497" i="3"/>
  <c r="G497"/>
  <c r="G170" i="5" s="1"/>
  <c r="H481" i="3"/>
  <c r="H169" i="5" s="1"/>
  <c r="G481" i="3"/>
  <c r="G169" i="5" s="1"/>
  <c r="H478" i="3"/>
  <c r="H168" i="5" s="1"/>
  <c r="G478" i="3"/>
  <c r="G168" i="5" s="1"/>
  <c r="H471" i="3"/>
  <c r="G471"/>
  <c r="G167" i="5" s="1"/>
  <c r="H468" i="3"/>
  <c r="H166" i="5" s="1"/>
  <c r="G468" i="3"/>
  <c r="G166" i="5" s="1"/>
  <c r="H465" i="3"/>
  <c r="H165" i="5" s="1"/>
  <c r="G465" i="3"/>
  <c r="G165" i="5" s="1"/>
  <c r="H461" i="3"/>
  <c r="H164" i="5" s="1"/>
  <c r="G461" i="3"/>
  <c r="G76" i="1" s="1"/>
  <c r="H426" i="3"/>
  <c r="H131" i="5" s="1"/>
  <c r="G426" i="3"/>
  <c r="H412"/>
  <c r="H123" i="5" s="1"/>
  <c r="G412" i="3"/>
  <c r="G123" i="5" s="1"/>
  <c r="H409" i="3"/>
  <c r="H122" i="5" s="1"/>
  <c r="G409" i="3"/>
  <c r="G122" i="5" s="1"/>
  <c r="H406" i="3"/>
  <c r="H121" i="5" s="1"/>
  <c r="G406" i="3"/>
  <c r="G121" i="5" s="1"/>
  <c r="H402" i="3"/>
  <c r="H119" i="5" s="1"/>
  <c r="G402" i="3"/>
  <c r="G119" i="5" s="1"/>
  <c r="H399" i="3"/>
  <c r="H118" i="5" s="1"/>
  <c r="G399" i="3"/>
  <c r="G118" i="5" s="1"/>
  <c r="H396" i="3"/>
  <c r="H117" i="5" s="1"/>
  <c r="G396" i="3"/>
  <c r="G117" i="5" s="1"/>
  <c r="H391" i="3"/>
  <c r="H116" i="5" s="1"/>
  <c r="G391" i="3"/>
  <c r="H388"/>
  <c r="H115" i="5" s="1"/>
  <c r="G388" i="3"/>
  <c r="G115" i="5" s="1"/>
  <c r="H383" i="3"/>
  <c r="G383"/>
  <c r="G114" i="5" s="1"/>
  <c r="H375" i="3"/>
  <c r="H113" i="5" s="1"/>
  <c r="G375" i="3"/>
  <c r="G113" i="5" s="1"/>
  <c r="H361" i="3"/>
  <c r="H112" i="5" s="1"/>
  <c r="G361" i="3"/>
  <c r="H160"/>
  <c r="H48" i="5" s="1"/>
  <c r="G160" i="3"/>
  <c r="G48" i="5" s="1"/>
  <c r="H151" i="3"/>
  <c r="H47" i="5" s="1"/>
  <c r="G151" i="3"/>
  <c r="G47" i="5" s="1"/>
  <c r="H142" i="3"/>
  <c r="G142"/>
  <c r="H139"/>
  <c r="G139"/>
  <c r="G45" i="5" s="1"/>
  <c r="H125" i="3"/>
  <c r="H42" i="5" s="1"/>
  <c r="G125" i="3"/>
  <c r="G33" i="1" s="1"/>
  <c r="H121" i="3"/>
  <c r="H41" i="5" s="1"/>
  <c r="G121" i="3"/>
  <c r="G41" i="5" s="1"/>
  <c r="H112" i="3"/>
  <c r="H32" i="1" s="1"/>
  <c r="G112" i="3"/>
  <c r="G40" i="5" s="1"/>
  <c r="H108" i="3"/>
  <c r="H39" i="5" s="1"/>
  <c r="G108" i="3"/>
  <c r="H94"/>
  <c r="H38" i="5" s="1"/>
  <c r="G94" i="3"/>
  <c r="G38" i="5" s="1"/>
  <c r="H90" i="3"/>
  <c r="H30" i="1" s="1"/>
  <c r="G90" i="3"/>
  <c r="H74"/>
  <c r="G74"/>
  <c r="G35" i="5" s="1"/>
  <c r="H65" i="3"/>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H23" i="5" s="1"/>
  <c r="G28" i="3"/>
  <c r="G23" i="5" s="1"/>
  <c r="H22" i="3"/>
  <c r="G22"/>
  <c r="I58"/>
  <c r="E58"/>
  <c r="E28" i="5" s="1"/>
  <c r="B13"/>
  <c r="B142" s="1"/>
  <c r="B10"/>
  <c r="I20" i="4"/>
  <c r="I17"/>
  <c r="I155"/>
  <c r="I152"/>
  <c r="B452" i="3"/>
  <c r="B439"/>
  <c r="B436"/>
  <c r="B354"/>
  <c r="B351"/>
  <c r="B312"/>
  <c r="B309"/>
  <c r="B177"/>
  <c r="B180"/>
  <c r="E47" i="5"/>
  <c r="Q66" i="4"/>
  <c r="P66"/>
  <c r="L66"/>
  <c r="J27"/>
  <c r="J26"/>
  <c r="C198" i="3"/>
  <c r="I108"/>
  <c r="I31" i="1" s="1"/>
  <c r="E108" i="3"/>
  <c r="E96" i="1"/>
  <c r="E22" i="3"/>
  <c r="J521"/>
  <c r="I521"/>
  <c r="I175" i="5" s="1"/>
  <c r="E521" i="3"/>
  <c r="I142"/>
  <c r="E142"/>
  <c r="I151"/>
  <c r="I47" i="5" s="1"/>
  <c r="E151" i="3"/>
  <c r="F451"/>
  <c r="F435"/>
  <c r="F350"/>
  <c r="F308"/>
  <c r="F176"/>
  <c r="B9" i="5"/>
  <c r="B154" s="1"/>
  <c r="E178"/>
  <c r="E171"/>
  <c r="E130"/>
  <c r="E129"/>
  <c r="E128"/>
  <c r="E127"/>
  <c r="E120"/>
  <c r="E44"/>
  <c r="E43"/>
  <c r="E37"/>
  <c r="E34"/>
  <c r="E33"/>
  <c r="E32"/>
  <c r="K32" s="1"/>
  <c r="E30"/>
  <c r="F12"/>
  <c r="F10"/>
  <c r="F9"/>
  <c r="E9"/>
  <c r="G734"/>
  <c r="O96"/>
  <c r="N96"/>
  <c r="M96"/>
  <c r="L96"/>
  <c r="L136" i="4"/>
  <c r="L131"/>
  <c r="L127"/>
  <c r="L119"/>
  <c r="L115"/>
  <c r="L108"/>
  <c r="L101"/>
  <c r="L76"/>
  <c r="L70"/>
  <c r="L48"/>
  <c r="L39"/>
  <c r="L33"/>
  <c r="L30"/>
  <c r="E591" i="3"/>
  <c r="E184" i="5" s="1"/>
  <c r="E586" i="3"/>
  <c r="E183" i="5" s="1"/>
  <c r="E566" i="3"/>
  <c r="E182" i="5" s="1"/>
  <c r="E544" i="3"/>
  <c r="E181" i="5" s="1"/>
  <c r="E541" i="3"/>
  <c r="E536"/>
  <c r="E531"/>
  <c r="E524"/>
  <c r="E516"/>
  <c r="P105" i="9" s="1"/>
  <c r="F105" s="1"/>
  <c r="E512" i="3"/>
  <c r="P104" i="9" s="1"/>
  <c r="E503" i="3"/>
  <c r="E172" i="5" s="1"/>
  <c r="E497" i="3"/>
  <c r="E481"/>
  <c r="E169" i="5" s="1"/>
  <c r="E478" i="3"/>
  <c r="E471"/>
  <c r="E468"/>
  <c r="E166" i="5" s="1"/>
  <c r="E465" i="3"/>
  <c r="E165" i="5" s="1"/>
  <c r="E461" i="3"/>
  <c r="E164" i="5" s="1"/>
  <c r="E426" i="3"/>
  <c r="E429" s="1"/>
  <c r="E412"/>
  <c r="E62" i="1" s="1"/>
  <c r="E409" i="3"/>
  <c r="E122" i="5" s="1"/>
  <c r="E406" i="3"/>
  <c r="E121" i="5" s="1"/>
  <c r="E402" i="3"/>
  <c r="E119" i="5" s="1"/>
  <c r="E399" i="3"/>
  <c r="E396"/>
  <c r="E391"/>
  <c r="E116" i="5" s="1"/>
  <c r="E388" i="3"/>
  <c r="E115" i="5" s="1"/>
  <c r="E383" i="3"/>
  <c r="E114" i="5" s="1"/>
  <c r="E375" i="3"/>
  <c r="E113" i="5" s="1"/>
  <c r="K113" s="1"/>
  <c r="E361" i="3"/>
  <c r="E112" i="5" s="1"/>
  <c r="E160" i="3"/>
  <c r="E139"/>
  <c r="E125"/>
  <c r="E121"/>
  <c r="E112"/>
  <c r="E94"/>
  <c r="E90"/>
  <c r="E65"/>
  <c r="E61"/>
  <c r="E29" i="5" s="1"/>
  <c r="E52" i="3"/>
  <c r="E47"/>
  <c r="E39"/>
  <c r="E33"/>
  <c r="E24" i="5" s="1"/>
  <c r="E28" i="3"/>
  <c r="F454"/>
  <c r="F438"/>
  <c r="F353"/>
  <c r="F311"/>
  <c r="E94" i="1"/>
  <c r="E93"/>
  <c r="E92"/>
  <c r="E91"/>
  <c r="E90"/>
  <c r="E84"/>
  <c r="E83"/>
  <c r="E82"/>
  <c r="E79"/>
  <c r="E78"/>
  <c r="E75"/>
  <c r="E74"/>
  <c r="E73"/>
  <c r="E72"/>
  <c r="E70"/>
  <c r="E69"/>
  <c r="E60"/>
  <c r="E29"/>
  <c r="E28"/>
  <c r="E27"/>
  <c r="P136" i="4"/>
  <c r="P131"/>
  <c r="P127"/>
  <c r="P119"/>
  <c r="P115"/>
  <c r="P108"/>
  <c r="P101"/>
  <c r="P83"/>
  <c r="P76"/>
  <c r="P70"/>
  <c r="P48"/>
  <c r="P39"/>
  <c r="P33"/>
  <c r="P30"/>
  <c r="P145"/>
  <c r="R189"/>
  <c r="I154"/>
  <c r="L151"/>
  <c r="I151"/>
  <c r="I149"/>
  <c r="Q131"/>
  <c r="Q108"/>
  <c r="Q101"/>
  <c r="Q92"/>
  <c r="Q83"/>
  <c r="Q76"/>
  <c r="Q70"/>
  <c r="J41"/>
  <c r="R41"/>
  <c r="Q39"/>
  <c r="I19"/>
  <c r="L16"/>
  <c r="I16"/>
  <c r="I14"/>
  <c r="I591" i="3"/>
  <c r="I95" i="1" s="1"/>
  <c r="I586" i="3"/>
  <c r="I183" i="5" s="1"/>
  <c r="I566" i="3"/>
  <c r="I182" i="5" s="1"/>
  <c r="I544" i="3"/>
  <c r="I181" i="5" s="1"/>
  <c r="I541" i="3"/>
  <c r="I180" i="5" s="1"/>
  <c r="I536" i="3"/>
  <c r="I179" i="5" s="1"/>
  <c r="I531" i="3"/>
  <c r="I89" i="1" s="1"/>
  <c r="I524" i="3"/>
  <c r="I516"/>
  <c r="I512"/>
  <c r="I503"/>
  <c r="I497"/>
  <c r="I481"/>
  <c r="I169" i="5" s="1"/>
  <c r="I478" i="3"/>
  <c r="I168" i="5" s="1"/>
  <c r="I471" i="3"/>
  <c r="I468"/>
  <c r="I166" i="5" s="1"/>
  <c r="I465" i="3"/>
  <c r="I165" i="5" s="1"/>
  <c r="I461" i="3"/>
  <c r="I426"/>
  <c r="I412"/>
  <c r="I62" i="1" s="1"/>
  <c r="I409" i="3"/>
  <c r="I122" i="5" s="1"/>
  <c r="I406" i="3"/>
  <c r="I121" i="5" s="1"/>
  <c r="I402" i="3"/>
  <c r="I119" i="5" s="1"/>
  <c r="I399" i="3"/>
  <c r="I118" i="5" s="1"/>
  <c r="I396" i="3"/>
  <c r="I391"/>
  <c r="I116" i="5" s="1"/>
  <c r="I388" i="3"/>
  <c r="I115" i="5" s="1"/>
  <c r="I383" i="3"/>
  <c r="I375"/>
  <c r="I113" i="5" s="1"/>
  <c r="I361" i="3"/>
  <c r="I160"/>
  <c r="I48" i="5" s="1"/>
  <c r="I139" i="3"/>
  <c r="I36" i="1" s="1"/>
  <c r="I125" i="3"/>
  <c r="I121"/>
  <c r="I41" i="5" s="1"/>
  <c r="I112" i="3"/>
  <c r="I94"/>
  <c r="I38" i="5" s="1"/>
  <c r="I90" i="3"/>
  <c r="I74"/>
  <c r="I26" i="1" s="1"/>
  <c r="I65" i="3"/>
  <c r="I31" i="5" s="1"/>
  <c r="I61" i="3"/>
  <c r="I29" i="5" s="1"/>
  <c r="I52" i="3"/>
  <c r="I27" i="5" s="1"/>
  <c r="I47" i="3"/>
  <c r="I26" i="5" s="1"/>
  <c r="I39" i="3"/>
  <c r="I25" i="5" s="1"/>
  <c r="I33" i="3"/>
  <c r="I24" i="5" s="1"/>
  <c r="I28" i="3"/>
  <c r="I23" i="5" s="1"/>
  <c r="I22" i="3"/>
  <c r="E451"/>
  <c r="B451"/>
  <c r="E435"/>
  <c r="B435"/>
  <c r="E350"/>
  <c r="B350"/>
  <c r="E308"/>
  <c r="E176"/>
  <c r="B176"/>
  <c r="K69" i="1"/>
  <c r="K68" s="1"/>
  <c r="L69"/>
  <c r="L68" s="1"/>
  <c r="M69"/>
  <c r="M68" s="1"/>
  <c r="K70"/>
  <c r="L70"/>
  <c r="M70"/>
  <c r="K71"/>
  <c r="L71"/>
  <c r="M71"/>
  <c r="K72"/>
  <c r="L72"/>
  <c r="M72"/>
  <c r="K73"/>
  <c r="L73"/>
  <c r="M73"/>
  <c r="K74"/>
  <c r="L74"/>
  <c r="M74"/>
  <c r="K75"/>
  <c r="L75"/>
  <c r="M75"/>
  <c r="K76"/>
  <c r="L76"/>
  <c r="L66"/>
  <c r="M76"/>
  <c r="L77"/>
  <c r="L86"/>
  <c r="K77"/>
  <c r="K86"/>
  <c r="L25"/>
  <c r="L22"/>
  <c r="K25"/>
  <c r="K22"/>
  <c r="K64" s="1"/>
  <c r="L38"/>
  <c r="L64" s="1"/>
  <c r="L65" s="1"/>
  <c r="K38"/>
  <c r="M77"/>
  <c r="M38"/>
  <c r="M25"/>
  <c r="M22" s="1"/>
  <c r="M64" s="1"/>
  <c r="M65" s="1"/>
  <c r="M56"/>
  <c r="M86"/>
  <c r="L56"/>
  <c r="K56"/>
  <c r="Q30" i="4"/>
  <c r="J52" i="3"/>
  <c r="J27" i="5" s="1"/>
  <c r="J28" i="3"/>
  <c r="J23" i="5" s="1"/>
  <c r="J383" i="3"/>
  <c r="J114" i="5" s="1"/>
  <c r="J39" i="3"/>
  <c r="J25" i="5" s="1"/>
  <c r="J139" i="3"/>
  <c r="J36" i="1" s="1"/>
  <c r="J396" i="3"/>
  <c r="J117" i="5" s="1"/>
  <c r="J151" i="3"/>
  <c r="J47" i="5" s="1"/>
  <c r="J33" i="3"/>
  <c r="J24" i="5" s="1"/>
  <c r="J47" i="3"/>
  <c r="J65"/>
  <c r="J31" i="5" s="1"/>
  <c r="J74" i="3"/>
  <c r="J90"/>
  <c r="J94"/>
  <c r="J38" i="5" s="1"/>
  <c r="J112" i="3"/>
  <c r="J121"/>
  <c r="J125"/>
  <c r="J33" i="1" s="1"/>
  <c r="J461" i="3"/>
  <c r="J164" i="5" s="1"/>
  <c r="J468" i="3"/>
  <c r="J166" i="5" s="1"/>
  <c r="J497" i="3"/>
  <c r="J170" i="5" s="1"/>
  <c r="J524" i="3"/>
  <c r="J536"/>
  <c r="J179" i="5" s="1"/>
  <c r="J406" i="3"/>
  <c r="J121" i="5" s="1"/>
  <c r="J409" i="3"/>
  <c r="J122" i="5" s="1"/>
  <c r="J388" i="3"/>
  <c r="J115" i="5" s="1"/>
  <c r="J391" i="3"/>
  <c r="J116" i="5" s="1"/>
  <c r="J544" i="3"/>
  <c r="J181" i="5" s="1"/>
  <c r="J142" i="3"/>
  <c r="J46" i="5" s="1"/>
  <c r="J22" i="3"/>
  <c r="J61"/>
  <c r="J29" i="5" s="1"/>
  <c r="J375" i="3"/>
  <c r="J113" i="5" s="1"/>
  <c r="J412" i="3"/>
  <c r="J399"/>
  <c r="J118" i="5" s="1"/>
  <c r="J402" i="3"/>
  <c r="J119" i="5" s="1"/>
  <c r="J361" i="3"/>
  <c r="Q48" i="4"/>
  <c r="Q33"/>
  <c r="Q127"/>
  <c r="M16"/>
  <c r="M151"/>
  <c r="Q119"/>
  <c r="Q115"/>
  <c r="Q136"/>
  <c r="M19"/>
  <c r="M154"/>
  <c r="J426" i="3"/>
  <c r="J429" s="1"/>
  <c r="J132" i="5" s="1"/>
  <c r="J465" i="3"/>
  <c r="J165" i="5" s="1"/>
  <c r="J471" i="3"/>
  <c r="J167" i="5" s="1"/>
  <c r="J516" i="3"/>
  <c r="J174" i="5" s="1"/>
  <c r="J541" i="3"/>
  <c r="J180" i="5" s="1"/>
  <c r="J566" i="3"/>
  <c r="J182" i="5" s="1"/>
  <c r="J481" i="3"/>
  <c r="J169" i="5" s="1"/>
  <c r="J478" i="3"/>
  <c r="J168" i="5" s="1"/>
  <c r="J531" i="3"/>
  <c r="J177" i="5" s="1"/>
  <c r="J586" i="3"/>
  <c r="J183" i="5" s="1"/>
  <c r="J591" i="3"/>
  <c r="J184" i="5" s="1"/>
  <c r="J503" i="3"/>
  <c r="J512"/>
  <c r="J160"/>
  <c r="J48" i="5" s="1"/>
  <c r="J108" i="3"/>
  <c r="J58"/>
  <c r="J28" i="5" s="1"/>
  <c r="M141" i="4"/>
  <c r="M115"/>
  <c r="K375" i="3"/>
  <c r="R29" i="4"/>
  <c r="R27"/>
  <c r="R25"/>
  <c r="R23"/>
  <c r="R21"/>
  <c r="R19"/>
  <c r="R17"/>
  <c r="R15"/>
  <c r="R13"/>
  <c r="R28"/>
  <c r="R24"/>
  <c r="R20"/>
  <c r="R16"/>
  <c r="R12"/>
  <c r="R145"/>
  <c r="R186" s="1"/>
  <c r="K145"/>
  <c r="R26"/>
  <c r="R22"/>
  <c r="R18"/>
  <c r="R14"/>
  <c r="M76"/>
  <c r="M70"/>
  <c r="I176" i="5"/>
  <c r="H62" i="1"/>
  <c r="H76"/>
  <c r="H172" i="5"/>
  <c r="H184"/>
  <c r="K398" i="3"/>
  <c r="K545"/>
  <c r="H33" i="1"/>
  <c r="F409" i="3"/>
  <c r="F122" i="5" s="1"/>
  <c r="K122" s="1"/>
  <c r="E117"/>
  <c r="E26"/>
  <c r="F178"/>
  <c r="K483" i="3"/>
  <c r="F130" i="5"/>
  <c r="H31" i="1"/>
  <c r="F15"/>
  <c r="F355" i="3"/>
  <c r="K475"/>
  <c r="K467"/>
  <c r="E174" i="5"/>
  <c r="K466" i="3"/>
  <c r="G9" i="9"/>
  <c r="N9"/>
  <c r="J16"/>
  <c r="J20"/>
  <c r="J35"/>
  <c r="J37"/>
  <c r="J40"/>
  <c r="J45"/>
  <c r="J54"/>
  <c r="J60"/>
  <c r="I69"/>
  <c r="L122"/>
  <c r="L116"/>
  <c r="L113"/>
  <c r="I112"/>
  <c r="I109"/>
  <c r="I131"/>
  <c r="I129"/>
  <c r="J112"/>
  <c r="J105"/>
  <c r="J93"/>
  <c r="J87"/>
  <c r="I74"/>
  <c r="I104"/>
  <c r="I97"/>
  <c r="F94"/>
  <c r="L92"/>
  <c r="L88"/>
  <c r="L87"/>
  <c r="J80"/>
  <c r="J74"/>
  <c r="I13"/>
  <c r="I14"/>
  <c r="F16"/>
  <c r="L16"/>
  <c r="I17"/>
  <c r="F18"/>
  <c r="L18"/>
  <c r="I19"/>
  <c r="F20"/>
  <c r="L20"/>
  <c r="I21"/>
  <c r="F22"/>
  <c r="L22"/>
  <c r="I25"/>
  <c r="L25"/>
  <c r="F26"/>
  <c r="I26"/>
  <c r="L26"/>
  <c r="F27"/>
  <c r="I27"/>
  <c r="L27"/>
  <c r="I35"/>
  <c r="L35"/>
  <c r="F36"/>
  <c r="I36"/>
  <c r="L36"/>
  <c r="F37"/>
  <c r="I37"/>
  <c r="L37"/>
  <c r="F38"/>
  <c r="I38"/>
  <c r="L38"/>
  <c r="F40"/>
  <c r="I40"/>
  <c r="L40"/>
  <c r="F42"/>
  <c r="I42"/>
  <c r="L42"/>
  <c r="F43"/>
  <c r="I43"/>
  <c r="L43"/>
  <c r="I44"/>
  <c r="L44"/>
  <c r="I45"/>
  <c r="L45"/>
  <c r="I51"/>
  <c r="I52"/>
  <c r="L52"/>
  <c r="I53"/>
  <c r="L53"/>
  <c r="I54"/>
  <c r="L54"/>
  <c r="I55"/>
  <c r="L55"/>
  <c r="I58"/>
  <c r="L58"/>
  <c r="I59"/>
  <c r="L59"/>
  <c r="I60"/>
  <c r="L60"/>
  <c r="I61"/>
  <c r="L61"/>
  <c r="I62"/>
  <c r="L62"/>
  <c r="I65"/>
  <c r="L65"/>
  <c r="I66"/>
  <c r="L66"/>
  <c r="J69"/>
  <c r="J70"/>
  <c r="F440" i="3"/>
  <c r="F131" i="9"/>
  <c r="Q40"/>
  <c r="G40" s="1"/>
  <c r="N40" s="1"/>
  <c r="K117" i="3"/>
  <c r="K123"/>
  <c r="K124"/>
  <c r="K135"/>
  <c r="K548"/>
  <c r="K567"/>
  <c r="K573"/>
  <c r="K580"/>
  <c r="J419"/>
  <c r="J124" i="5" s="1"/>
  <c r="I177"/>
  <c r="Q87" i="9"/>
  <c r="G87" s="1"/>
  <c r="P114"/>
  <c r="E46" i="5"/>
  <c r="L129" i="9"/>
  <c r="K583" i="3"/>
  <c r="K116"/>
  <c r="Q16" i="9"/>
  <c r="G16" s="1"/>
  <c r="N16" s="1"/>
  <c r="Q4"/>
  <c r="L4" s="1"/>
  <c r="P95"/>
  <c r="P110"/>
  <c r="P28"/>
  <c r="E358" i="3"/>
  <c r="E459"/>
  <c r="E184"/>
  <c r="P89" i="9"/>
  <c r="I123" i="5"/>
  <c r="I174"/>
  <c r="E131"/>
  <c r="I46"/>
  <c r="G71" i="1"/>
  <c r="K49" i="3"/>
  <c r="K54"/>
  <c r="K62"/>
  <c r="K64"/>
  <c r="K72"/>
  <c r="K33" i="5"/>
  <c r="K401" i="3"/>
  <c r="K463"/>
  <c r="I40" i="5"/>
  <c r="L51" i="9"/>
  <c r="E26" i="1"/>
  <c r="E35" i="5"/>
  <c r="E41"/>
  <c r="E57" i="1"/>
  <c r="E95"/>
  <c r="F56" i="5"/>
  <c r="B101"/>
  <c r="B57"/>
  <c r="G62" i="1"/>
  <c r="G89"/>
  <c r="G177" i="5"/>
  <c r="G179"/>
  <c r="G85" i="1"/>
  <c r="K59" i="3"/>
  <c r="K499"/>
  <c r="K513"/>
  <c r="K593"/>
  <c r="I35" i="5"/>
  <c r="I117"/>
  <c r="F391" i="3"/>
  <c r="F116" i="5"/>
  <c r="Q2" i="9"/>
  <c r="K543" i="3"/>
  <c r="F541"/>
  <c r="R148" i="4"/>
  <c r="R156"/>
  <c r="F456" i="3"/>
  <c r="L131" i="9"/>
  <c r="I15"/>
  <c r="J15"/>
  <c r="F122"/>
  <c r="L70"/>
  <c r="J14"/>
  <c r="J17"/>
  <c r="J19"/>
  <c r="J21"/>
  <c r="J25"/>
  <c r="J26"/>
  <c r="J27"/>
  <c r="J38"/>
  <c r="J42"/>
  <c r="J44"/>
  <c r="J51"/>
  <c r="J53"/>
  <c r="J55"/>
  <c r="J59"/>
  <c r="J61"/>
  <c r="J65"/>
  <c r="J66"/>
  <c r="L69"/>
  <c r="I70"/>
  <c r="J130"/>
  <c r="I123"/>
  <c r="I122"/>
  <c r="L117"/>
  <c r="F117"/>
  <c r="F116"/>
  <c r="I113"/>
  <c r="L112"/>
  <c r="L109"/>
  <c r="F109"/>
  <c r="L108"/>
  <c r="L110" s="1"/>
  <c r="F108"/>
  <c r="F110" s="1"/>
  <c r="L130"/>
  <c r="F130"/>
  <c r="J122"/>
  <c r="J117"/>
  <c r="J116"/>
  <c r="J113"/>
  <c r="J114" s="1"/>
  <c r="J109"/>
  <c r="J104"/>
  <c r="J98"/>
  <c r="J94"/>
  <c r="J92"/>
  <c r="J88"/>
  <c r="L80"/>
  <c r="L79"/>
  <c r="I79"/>
  <c r="L74"/>
  <c r="L73"/>
  <c r="I73"/>
  <c r="I75" s="1"/>
  <c r="L105"/>
  <c r="L104"/>
  <c r="L98"/>
  <c r="I98"/>
  <c r="L97"/>
  <c r="I94"/>
  <c r="L93"/>
  <c r="F93"/>
  <c r="I92"/>
  <c r="L91"/>
  <c r="I91"/>
  <c r="F91"/>
  <c r="F88"/>
  <c r="I87"/>
  <c r="L15"/>
  <c r="L124"/>
  <c r="F125"/>
  <c r="J112" i="5"/>
  <c r="J22"/>
  <c r="J176"/>
  <c r="I131"/>
  <c r="I167"/>
  <c r="I80" i="1"/>
  <c r="I184" i="5"/>
  <c r="E23"/>
  <c r="E123"/>
  <c r="P123" i="9"/>
  <c r="F123" s="1"/>
  <c r="E176" i="5"/>
  <c r="E138"/>
  <c r="B191"/>
  <c r="B138"/>
  <c r="E31" i="1"/>
  <c r="B60" i="5"/>
  <c r="I28"/>
  <c r="G26" i="1"/>
  <c r="G46" i="5"/>
  <c r="G112"/>
  <c r="G164"/>
  <c r="H177"/>
  <c r="K34" i="3"/>
  <c r="F32" i="5"/>
  <c r="K80" i="3"/>
  <c r="K82"/>
  <c r="K485"/>
  <c r="F503"/>
  <c r="K517"/>
  <c r="F516"/>
  <c r="F174" i="5" s="1"/>
  <c r="K174" s="1"/>
  <c r="K525" i="3"/>
  <c r="K537"/>
  <c r="F536"/>
  <c r="F179" i="5" s="1"/>
  <c r="Q117" i="9"/>
  <c r="G117" s="1"/>
  <c r="K559" i="3"/>
  <c r="K563"/>
  <c r="M567"/>
  <c r="F412"/>
  <c r="K412" s="1"/>
  <c r="G57" i="1"/>
  <c r="F461" i="3"/>
  <c r="F164" i="5" s="1"/>
  <c r="K164" s="1"/>
  <c r="F61" i="3"/>
  <c r="F57" i="5"/>
  <c r="H88" i="1"/>
  <c r="J42" i="5"/>
  <c r="J58" i="1"/>
  <c r="K547" i="3"/>
  <c r="B56" i="5"/>
  <c r="H85" i="1"/>
  <c r="E167" i="5"/>
  <c r="E80" i="1"/>
  <c r="H114" i="5"/>
  <c r="H59" i="1"/>
  <c r="H429" i="3"/>
  <c r="H132" i="5"/>
  <c r="H167"/>
  <c r="H80" i="1"/>
  <c r="P118" i="9"/>
  <c r="J40" i="5"/>
  <c r="M569" i="3"/>
  <c r="K569"/>
  <c r="M571"/>
  <c r="K571"/>
  <c r="M576"/>
  <c r="K576"/>
  <c r="M578"/>
  <c r="K578"/>
  <c r="K582"/>
  <c r="M582"/>
  <c r="G36" i="5"/>
  <c r="K570" i="3"/>
  <c r="M577"/>
  <c r="F129" i="9"/>
  <c r="K588" i="3"/>
  <c r="K589"/>
  <c r="K590"/>
  <c r="K587"/>
  <c r="P132" i="9"/>
  <c r="M584" i="3"/>
  <c r="F566"/>
  <c r="F182" i="5"/>
  <c r="K575" i="3"/>
  <c r="P97" i="9"/>
  <c r="P99" s="1"/>
  <c r="P101" s="1"/>
  <c r="F402" i="3"/>
  <c r="I172" i="5"/>
  <c r="E40"/>
  <c r="E48"/>
  <c r="E597" i="3"/>
  <c r="E185" i="5" s="1"/>
  <c r="F157"/>
  <c r="F104"/>
  <c r="F34"/>
  <c r="K73" i="3"/>
  <c r="K78"/>
  <c r="Q27" i="9"/>
  <c r="G27" s="1"/>
  <c r="N27" s="1"/>
  <c r="K109" i="3"/>
  <c r="K127"/>
  <c r="F125"/>
  <c r="F42" i="5" s="1"/>
  <c r="K138" i="3"/>
  <c r="K145"/>
  <c r="K152"/>
  <c r="K161"/>
  <c r="K422"/>
  <c r="K464"/>
  <c r="Q88" i="9"/>
  <c r="K473" i="3"/>
  <c r="Q93" i="9"/>
  <c r="G93" s="1"/>
  <c r="N93" s="1"/>
  <c r="F471" i="3"/>
  <c r="K479"/>
  <c r="K502"/>
  <c r="F171" i="5"/>
  <c r="K171" s="1"/>
  <c r="K523" i="3"/>
  <c r="K546"/>
  <c r="F544"/>
  <c r="F181" i="5" s="1"/>
  <c r="Q116" i="9"/>
  <c r="Q118" s="1"/>
  <c r="M568" i="3"/>
  <c r="K568"/>
  <c r="M581"/>
  <c r="K581"/>
  <c r="Q129" i="9"/>
  <c r="G129" s="1"/>
  <c r="M587" i="3"/>
  <c r="F531"/>
  <c r="F177" i="5" s="1"/>
  <c r="K404" i="3"/>
  <c r="F44" i="5"/>
  <c r="K44" s="1"/>
  <c r="F94" i="3"/>
  <c r="F38" i="5" s="1"/>
  <c r="J172"/>
  <c r="F497" i="3"/>
  <c r="F170" i="5" s="1"/>
  <c r="F127"/>
  <c r="K127" s="1"/>
  <c r="E180"/>
  <c r="K549" i="3"/>
  <c r="E177" i="5"/>
  <c r="E76" i="1"/>
  <c r="J76"/>
  <c r="J45" i="5"/>
  <c r="I36"/>
  <c r="I42"/>
  <c r="I33" i="1"/>
  <c r="I59"/>
  <c r="I429" i="3"/>
  <c r="I132" i="5" s="1"/>
  <c r="G429" i="3"/>
  <c r="G132" i="5" s="1"/>
  <c r="I88" i="1"/>
  <c r="Q94" i="9"/>
  <c r="G94" s="1"/>
  <c r="K574" i="3"/>
  <c r="Q108" i="9"/>
  <c r="G108" s="1"/>
  <c r="H40" i="5"/>
  <c r="K461" i="3"/>
  <c r="G32" i="1"/>
  <c r="Q122" i="9"/>
  <c r="G122" s="1"/>
  <c r="Q130"/>
  <c r="G130" s="1"/>
  <c r="J30" i="1"/>
  <c r="J36" i="5"/>
  <c r="G30" i="1"/>
  <c r="B311" i="3"/>
  <c r="B449"/>
  <c r="B433"/>
  <c r="M583"/>
  <c r="I23" i="1"/>
  <c r="E59"/>
  <c r="K535" i="3"/>
  <c r="F313"/>
  <c r="B12" i="5"/>
  <c r="B104" s="1"/>
  <c r="B13" i="1"/>
  <c r="B7" i="5"/>
  <c r="B99" s="1"/>
  <c r="B174" i="3"/>
  <c r="B179"/>
  <c r="B438"/>
  <c r="B454"/>
  <c r="B306"/>
  <c r="R146" i="4"/>
  <c r="R157"/>
  <c r="R153"/>
  <c r="R147"/>
  <c r="R185"/>
  <c r="S6" i="9"/>
  <c r="I124"/>
  <c r="J129"/>
  <c r="J131"/>
  <c r="J89" i="1"/>
  <c r="I85"/>
  <c r="F15" i="9"/>
  <c r="J13"/>
  <c r="J18"/>
  <c r="J22"/>
  <c r="J36"/>
  <c r="J43"/>
  <c r="J46" s="1"/>
  <c r="J52"/>
  <c r="J58"/>
  <c r="J62"/>
  <c r="L123"/>
  <c r="I117"/>
  <c r="I116"/>
  <c r="F113"/>
  <c r="F112"/>
  <c r="I108"/>
  <c r="I130"/>
  <c r="J123"/>
  <c r="J108"/>
  <c r="J110" s="1"/>
  <c r="J97"/>
  <c r="J99" s="1"/>
  <c r="J91"/>
  <c r="J95" s="1"/>
  <c r="I80"/>
  <c r="I81" s="1"/>
  <c r="I105"/>
  <c r="F98"/>
  <c r="L94"/>
  <c r="I93"/>
  <c r="I95" s="1"/>
  <c r="F92"/>
  <c r="F95" s="1"/>
  <c r="I88"/>
  <c r="F87"/>
  <c r="F89" s="1"/>
  <c r="J79"/>
  <c r="J81" s="1"/>
  <c r="J73"/>
  <c r="J75" s="1"/>
  <c r="L13"/>
  <c r="L14"/>
  <c r="I16"/>
  <c r="F17"/>
  <c r="L17"/>
  <c r="I18"/>
  <c r="F19"/>
  <c r="L19"/>
  <c r="I20"/>
  <c r="F21"/>
  <c r="L21"/>
  <c r="I22"/>
  <c r="F25"/>
  <c r="L9"/>
  <c r="J9"/>
  <c r="H23" i="1"/>
  <c r="H22" i="5"/>
  <c r="H26" i="1"/>
  <c r="H35" i="5"/>
  <c r="H45"/>
  <c r="H36" i="1"/>
  <c r="H57"/>
  <c r="H170" i="5"/>
  <c r="H71" i="1"/>
  <c r="K93" i="3"/>
  <c r="F37" i="5"/>
  <c r="K37" s="1"/>
  <c r="Q36" i="9"/>
  <c r="G36" s="1"/>
  <c r="K140" i="3"/>
  <c r="K362"/>
  <c r="K384"/>
  <c r="K405"/>
  <c r="K423"/>
  <c r="E446"/>
  <c r="P80" i="9"/>
  <c r="F80" s="1"/>
  <c r="E132" i="5"/>
  <c r="L118" i="9"/>
  <c r="H169" i="3"/>
  <c r="H49" i="5" s="1"/>
  <c r="J124" i="9"/>
  <c r="I46"/>
  <c r="L28"/>
  <c r="E56" i="5"/>
  <c r="E191"/>
  <c r="S145" i="4"/>
  <c r="J28"/>
  <c r="B105" i="5"/>
  <c r="B195"/>
  <c r="F70" i="1"/>
  <c r="F79"/>
  <c r="F93"/>
  <c r="F101" i="5"/>
  <c r="F154"/>
  <c r="F191"/>
  <c r="F138"/>
  <c r="F141"/>
  <c r="F194"/>
  <c r="F59"/>
  <c r="B158"/>
  <c r="K130"/>
  <c r="G25" i="9"/>
  <c r="N25" s="1"/>
  <c r="F97"/>
  <c r="F74" i="1"/>
  <c r="F92"/>
  <c r="B348" i="3"/>
  <c r="F181"/>
  <c r="B611"/>
  <c r="F618"/>
  <c r="H742"/>
  <c r="F667"/>
  <c r="K667" s="1"/>
  <c r="F728"/>
  <c r="K728" s="1"/>
  <c r="K778"/>
  <c r="I132" i="9"/>
  <c r="E419" i="3"/>
  <c r="E124" i="5" s="1"/>
  <c r="I63" i="9"/>
  <c r="G742" i="3"/>
  <c r="G200" i="5"/>
  <c r="B616" i="3"/>
  <c r="E20"/>
  <c r="K630"/>
  <c r="K627"/>
  <c r="C625"/>
  <c r="F281" s="1"/>
  <c r="I274"/>
  <c r="G220"/>
  <c r="F207" i="5"/>
  <c r="E208"/>
  <c r="E202"/>
  <c r="F203"/>
  <c r="F201"/>
  <c r="I207"/>
  <c r="I203"/>
  <c r="J207"/>
  <c r="J203"/>
  <c r="H208"/>
  <c r="H204"/>
  <c r="H200"/>
  <c r="G205"/>
  <c r="G201"/>
  <c r="F202"/>
  <c r="F204"/>
  <c r="I206"/>
  <c r="I202"/>
  <c r="J208"/>
  <c r="J204"/>
  <c r="H205"/>
  <c r="H201"/>
  <c r="G206"/>
  <c r="G202"/>
  <c r="E201"/>
  <c r="E205"/>
  <c r="F208"/>
  <c r="E206"/>
  <c r="E207"/>
  <c r="I205"/>
  <c r="I201"/>
  <c r="J205"/>
  <c r="J201"/>
  <c r="H206"/>
  <c r="H202"/>
  <c r="G207"/>
  <c r="G203"/>
  <c r="E203"/>
  <c r="F206"/>
  <c r="I208"/>
  <c r="I204"/>
  <c r="J206"/>
  <c r="J202"/>
  <c r="H207"/>
  <c r="H209" s="1"/>
  <c r="H203"/>
  <c r="G208"/>
  <c r="G204"/>
  <c r="E204"/>
  <c r="F205"/>
  <c r="H68" i="1"/>
  <c r="F114" i="9"/>
  <c r="J71"/>
  <c r="F673" i="3"/>
  <c r="K673"/>
  <c r="F680"/>
  <c r="K680"/>
  <c r="F698"/>
  <c r="F705"/>
  <c r="K705" s="1"/>
  <c r="F712"/>
  <c r="K712" s="1"/>
  <c r="F69" i="1"/>
  <c r="F78"/>
  <c r="J56" i="9"/>
  <c r="K747" i="3"/>
  <c r="K751"/>
  <c r="K745"/>
  <c r="L132" i="9"/>
  <c r="F337" i="3"/>
  <c r="H228"/>
  <c r="H189"/>
  <c r="G259"/>
  <c r="G285"/>
  <c r="H262"/>
  <c r="H286"/>
  <c r="H215"/>
  <c r="H193"/>
  <c r="G261"/>
  <c r="H247"/>
  <c r="H273"/>
  <c r="H294"/>
  <c r="H53" i="1" s="1"/>
  <c r="G225" i="3"/>
  <c r="G216"/>
  <c r="G208"/>
  <c r="J268"/>
  <c r="F241"/>
  <c r="J261"/>
  <c r="E341"/>
  <c r="I285"/>
  <c r="F318"/>
  <c r="F198"/>
  <c r="H226"/>
  <c r="H219"/>
  <c r="H197"/>
  <c r="G235"/>
  <c r="G252"/>
  <c r="G277"/>
  <c r="G286"/>
  <c r="H235"/>
  <c r="H263"/>
  <c r="H278"/>
  <c r="H289"/>
  <c r="G226"/>
  <c r="G217"/>
  <c r="G209"/>
  <c r="G194"/>
  <c r="E273"/>
  <c r="F289"/>
  <c r="E260"/>
  <c r="E317"/>
  <c r="F327"/>
  <c r="I189"/>
  <c r="E274"/>
  <c r="E322"/>
  <c r="I215"/>
  <c r="I267"/>
  <c r="F207"/>
  <c r="F332"/>
  <c r="F216"/>
  <c r="F279"/>
  <c r="F326"/>
  <c r="E188"/>
  <c r="K188" s="1"/>
  <c r="J200"/>
  <c r="J211"/>
  <c r="J220"/>
  <c r="J234"/>
  <c r="J253"/>
  <c r="I266"/>
  <c r="J202"/>
  <c r="F259"/>
  <c r="I245"/>
  <c r="E286"/>
  <c r="E289"/>
  <c r="I191"/>
  <c r="I241"/>
  <c r="I290"/>
  <c r="F266"/>
  <c r="I226"/>
  <c r="F251"/>
  <c r="F322"/>
  <c r="I224"/>
  <c r="E200"/>
  <c r="K200" s="1"/>
  <c r="E220"/>
  <c r="K220" s="1"/>
  <c r="E252"/>
  <c r="K178" i="5"/>
  <c r="F521" i="3"/>
  <c r="I58" i="1"/>
  <c r="E77"/>
  <c r="F72"/>
  <c r="F82"/>
  <c r="F91"/>
  <c r="F96"/>
  <c r="F83"/>
  <c r="F60"/>
  <c r="F33" i="3"/>
  <c r="F334"/>
  <c r="E337"/>
  <c r="J246"/>
  <c r="H242"/>
  <c r="E202"/>
  <c r="G234"/>
  <c r="I192"/>
  <c r="J260"/>
  <c r="E247"/>
  <c r="E241"/>
  <c r="E231"/>
  <c r="E222"/>
  <c r="K222" s="1"/>
  <c r="E217"/>
  <c r="K217" s="1"/>
  <c r="E213"/>
  <c r="K213" s="1"/>
  <c r="E209"/>
  <c r="E203"/>
  <c r="E195"/>
  <c r="K195" s="1"/>
  <c r="E191"/>
  <c r="K471"/>
  <c r="F167" i="5"/>
  <c r="K167" s="1"/>
  <c r="F119"/>
  <c r="K503" i="3"/>
  <c r="F172" i="5"/>
  <c r="E89" i="1"/>
  <c r="K531" i="3"/>
  <c r="E154" i="5"/>
  <c r="E101"/>
  <c r="F155"/>
  <c r="F192"/>
  <c r="F139"/>
  <c r="E22"/>
  <c r="E39"/>
  <c r="B155"/>
  <c r="B192"/>
  <c r="G22"/>
  <c r="G169" i="3"/>
  <c r="G49" i="5" s="1"/>
  <c r="G23" i="1"/>
  <c r="G39" i="5"/>
  <c r="G31" i="1"/>
  <c r="G116" i="5"/>
  <c r="G58" i="1"/>
  <c r="G56" s="1"/>
  <c r="G131" i="5"/>
  <c r="G59" i="1"/>
  <c r="K60" i="3"/>
  <c r="F58"/>
  <c r="Q21" i="9"/>
  <c r="G21" s="1"/>
  <c r="N21" s="1"/>
  <c r="F74" i="3"/>
  <c r="Q17" i="9"/>
  <c r="G17" s="1"/>
  <c r="N17" s="1"/>
  <c r="K77" i="3"/>
  <c r="K79"/>
  <c r="Q18" i="9"/>
  <c r="G18" s="1"/>
  <c r="N18" s="1"/>
  <c r="K110" i="3"/>
  <c r="F108"/>
  <c r="F39" i="5" s="1"/>
  <c r="K113" i="3"/>
  <c r="Q22" i="9"/>
  <c r="G22" s="1"/>
  <c r="N22" s="1"/>
  <c r="Q37"/>
  <c r="G37" s="1"/>
  <c r="N37" s="1"/>
  <c r="F121" i="3"/>
  <c r="K126"/>
  <c r="Q26" i="9"/>
  <c r="G26" s="1"/>
  <c r="K141" i="3"/>
  <c r="F139"/>
  <c r="K144"/>
  <c r="F142"/>
  <c r="Q42" i="9"/>
  <c r="G42" s="1"/>
  <c r="K159" i="3"/>
  <c r="F151"/>
  <c r="K151" s="1"/>
  <c r="K162"/>
  <c r="F160"/>
  <c r="K363"/>
  <c r="K389"/>
  <c r="F388"/>
  <c r="K400"/>
  <c r="F399"/>
  <c r="F118" i="5" s="1"/>
  <c r="F128"/>
  <c r="K128" s="1"/>
  <c r="Q91" i="9"/>
  <c r="F465" i="3"/>
  <c r="K469"/>
  <c r="F468"/>
  <c r="K494"/>
  <c r="Q92" i="9"/>
  <c r="G92" s="1"/>
  <c r="N92" s="1"/>
  <c r="K501" i="3"/>
  <c r="Q105" i="9"/>
  <c r="K526" i="3"/>
  <c r="F524"/>
  <c r="I67" i="9"/>
  <c r="I37" i="1"/>
  <c r="P79" i="9"/>
  <c r="Q89"/>
  <c r="G88"/>
  <c r="F29" i="5"/>
  <c r="K61" i="3"/>
  <c r="F180" i="5"/>
  <c r="Q97" i="9"/>
  <c r="K391" i="3"/>
  <c r="J173" i="5"/>
  <c r="J87" i="1"/>
  <c r="J62"/>
  <c r="F62" s="1"/>
  <c r="J123" i="5"/>
  <c r="J41"/>
  <c r="J32" i="1"/>
  <c r="J26"/>
  <c r="J35" i="5"/>
  <c r="J26"/>
  <c r="J23" i="1"/>
  <c r="I22" i="5"/>
  <c r="I112"/>
  <c r="I57" i="1"/>
  <c r="I56" s="1"/>
  <c r="I170" i="5"/>
  <c r="I71" i="1"/>
  <c r="I173" i="5"/>
  <c r="I87" i="1"/>
  <c r="I86" s="1"/>
  <c r="E25" i="5"/>
  <c r="E27"/>
  <c r="E31"/>
  <c r="E38"/>
  <c r="P35" i="9"/>
  <c r="F35" s="1"/>
  <c r="E32" i="1"/>
  <c r="E36"/>
  <c r="P45" i="9"/>
  <c r="F45" s="1"/>
  <c r="E45" i="5"/>
  <c r="E118"/>
  <c r="E168"/>
  <c r="E170"/>
  <c r="E71" i="1"/>
  <c r="E68" s="1"/>
  <c r="E87"/>
  <c r="E173" i="5"/>
  <c r="P44" i="9"/>
  <c r="F44" s="1"/>
  <c r="E37" i="1"/>
  <c r="J175" i="5"/>
  <c r="J88" i="1"/>
  <c r="H37"/>
  <c r="H46" i="5"/>
  <c r="H175"/>
  <c r="H179"/>
  <c r="K536" i="3"/>
  <c r="K24"/>
  <c r="F22"/>
  <c r="K41"/>
  <c r="F39"/>
  <c r="F25" i="5" s="1"/>
  <c r="F335" i="3"/>
  <c r="E198"/>
  <c r="H232"/>
  <c r="H220"/>
  <c r="H211"/>
  <c r="H203"/>
  <c r="H191"/>
  <c r="G241"/>
  <c r="G251"/>
  <c r="G266"/>
  <c r="G280"/>
  <c r="G291"/>
  <c r="H244"/>
  <c r="H254"/>
  <c r="H267"/>
  <c r="H281"/>
  <c r="H292"/>
  <c r="F260"/>
  <c r="H230"/>
  <c r="H218"/>
  <c r="H212"/>
  <c r="H200"/>
  <c r="G244"/>
  <c r="G253"/>
  <c r="G268"/>
  <c r="G282"/>
  <c r="H241"/>
  <c r="H252"/>
  <c r="H264"/>
  <c r="H279"/>
  <c r="H290"/>
  <c r="G232"/>
  <c r="G228"/>
  <c r="G222"/>
  <c r="G218"/>
  <c r="G214"/>
  <c r="G210"/>
  <c r="G206"/>
  <c r="G197"/>
  <c r="G193"/>
  <c r="G189"/>
  <c r="J282"/>
  <c r="I280"/>
  <c r="E251"/>
  <c r="J259"/>
  <c r="J266"/>
  <c r="J280"/>
  <c r="J289"/>
  <c r="E328"/>
  <c r="I210"/>
  <c r="I261"/>
  <c r="F189"/>
  <c r="F278"/>
  <c r="F247"/>
  <c r="I289"/>
  <c r="I235"/>
  <c r="J198"/>
  <c r="H234"/>
  <c r="H229"/>
  <c r="H225"/>
  <c r="H221"/>
  <c r="H216"/>
  <c r="H213"/>
  <c r="H208"/>
  <c r="H201"/>
  <c r="H194"/>
  <c r="H188"/>
  <c r="G243"/>
  <c r="G250"/>
  <c r="G254"/>
  <c r="G262"/>
  <c r="G264"/>
  <c r="G273"/>
  <c r="G279"/>
  <c r="G283"/>
  <c r="G290"/>
  <c r="G294"/>
  <c r="G53" i="1" s="1"/>
  <c r="H243" i="3"/>
  <c r="H248"/>
  <c r="H253"/>
  <c r="H261"/>
  <c r="H266"/>
  <c r="H274"/>
  <c r="H280"/>
  <c r="H285"/>
  <c r="H291"/>
  <c r="H301"/>
  <c r="G229"/>
  <c r="G224"/>
  <c r="G219"/>
  <c r="G215"/>
  <c r="G211"/>
  <c r="G207"/>
  <c r="G200"/>
  <c r="G192"/>
  <c r="J262"/>
  <c r="E333"/>
  <c r="F194"/>
  <c r="J250"/>
  <c r="E254"/>
  <c r="E262"/>
  <c r="E285"/>
  <c r="K285" s="1"/>
  <c r="I219"/>
  <c r="F203"/>
  <c r="F217"/>
  <c r="I212"/>
  <c r="J295"/>
  <c r="E280"/>
  <c r="E266"/>
  <c r="E295"/>
  <c r="E338"/>
  <c r="I207"/>
  <c r="I229"/>
  <c r="I254"/>
  <c r="I281"/>
  <c r="F191"/>
  <c r="F229"/>
  <c r="F285"/>
  <c r="E218"/>
  <c r="F208"/>
  <c r="F230"/>
  <c r="F262"/>
  <c r="F290"/>
  <c r="F342"/>
  <c r="F341"/>
  <c r="E248"/>
  <c r="J191"/>
  <c r="J195"/>
  <c r="J203"/>
  <c r="J209"/>
  <c r="J213"/>
  <c r="J217"/>
  <c r="J222"/>
  <c r="J231"/>
  <c r="J241"/>
  <c r="J247"/>
  <c r="E261"/>
  <c r="E321"/>
  <c r="F264"/>
  <c r="F202"/>
  <c r="G242"/>
  <c r="F209"/>
  <c r="I268"/>
  <c r="I216"/>
  <c r="E319"/>
  <c r="J281"/>
  <c r="J267"/>
  <c r="J294"/>
  <c r="J53" i="1" s="1"/>
  <c r="E332" i="3"/>
  <c r="I203"/>
  <c r="I222"/>
  <c r="I253"/>
  <c r="I279"/>
  <c r="F193"/>
  <c r="F234"/>
  <c r="F294"/>
  <c r="F225"/>
  <c r="F210"/>
  <c r="F232"/>
  <c r="F267"/>
  <c r="F292"/>
  <c r="Q70" i="9" s="1"/>
  <c r="G70" s="1"/>
  <c r="F248" i="3"/>
  <c r="F333"/>
  <c r="J226"/>
  <c r="E193"/>
  <c r="K193" s="1"/>
  <c r="E207"/>
  <c r="K207" s="1"/>
  <c r="E215"/>
  <c r="K215" s="1"/>
  <c r="E229"/>
  <c r="E244"/>
  <c r="J278"/>
  <c r="G199"/>
  <c r="F246"/>
  <c r="K497"/>
  <c r="F102" i="5"/>
  <c r="L95" i="9"/>
  <c r="J89"/>
  <c r="J106"/>
  <c r="J28"/>
  <c r="G175" i="5"/>
  <c r="G36" i="1"/>
  <c r="B102" i="5"/>
  <c r="F52" i="3"/>
  <c r="F27" i="5" s="1"/>
  <c r="K27" s="1"/>
  <c r="G87" i="1"/>
  <c r="G80"/>
  <c r="G77" s="1"/>
  <c r="K81" i="3"/>
  <c r="B139" i="5"/>
  <c r="G68" i="1"/>
  <c r="F94"/>
  <c r="I77"/>
  <c r="H77"/>
  <c r="F47" i="3"/>
  <c r="F28" i="9"/>
  <c r="I89"/>
  <c r="I110"/>
  <c r="I127"/>
  <c r="F28" i="1"/>
  <c r="F73"/>
  <c r="F75"/>
  <c r="F90"/>
  <c r="F84"/>
  <c r="E267" i="3"/>
  <c r="E281"/>
  <c r="E290"/>
  <c r="I197"/>
  <c r="I250"/>
  <c r="I295"/>
  <c r="F252"/>
  <c r="F268"/>
  <c r="I278"/>
  <c r="I221"/>
  <c r="I201"/>
  <c r="E326"/>
  <c r="J291"/>
  <c r="E282"/>
  <c r="E278"/>
  <c r="E268"/>
  <c r="E263"/>
  <c r="J292"/>
  <c r="E318"/>
  <c r="E329"/>
  <c r="I188"/>
  <c r="I200"/>
  <c r="I211"/>
  <c r="I220"/>
  <c r="I234"/>
  <c r="I251"/>
  <c r="I262"/>
  <c r="I277"/>
  <c r="I286"/>
  <c r="I294"/>
  <c r="I53" i="1" s="1"/>
  <c r="F195" i="3"/>
  <c r="F215"/>
  <c r="F244"/>
  <c r="F274"/>
  <c r="F296"/>
  <c r="Q62" i="9" s="1"/>
  <c r="G62" s="1"/>
  <c r="N62" s="1"/>
  <c r="F218" i="3"/>
  <c r="E226"/>
  <c r="F201"/>
  <c r="F212"/>
  <c r="F221"/>
  <c r="F235"/>
  <c r="F253"/>
  <c r="F273"/>
  <c r="F283"/>
  <c r="F295"/>
  <c r="F329"/>
  <c r="F331"/>
  <c r="E224"/>
  <c r="K224" s="1"/>
  <c r="F226"/>
  <c r="J225"/>
  <c r="J189"/>
  <c r="J192"/>
  <c r="J194"/>
  <c r="J197"/>
  <c r="J201"/>
  <c r="J206"/>
  <c r="J208"/>
  <c r="J210"/>
  <c r="J212"/>
  <c r="J214"/>
  <c r="J216"/>
  <c r="J219"/>
  <c r="J221"/>
  <c r="J228"/>
  <c r="J230"/>
  <c r="J232"/>
  <c r="J235"/>
  <c r="J243"/>
  <c r="J245"/>
  <c r="J251"/>
  <c r="E259"/>
  <c r="E264"/>
  <c r="J296"/>
  <c r="J54" i="1" s="1"/>
  <c r="I214" i="3"/>
  <c r="F263"/>
  <c r="F199"/>
  <c r="J199"/>
  <c r="H202"/>
  <c r="E242"/>
  <c r="I242"/>
  <c r="G246"/>
  <c r="F282"/>
  <c r="F231"/>
  <c r="F192"/>
  <c r="I282"/>
  <c r="I259"/>
  <c r="I230"/>
  <c r="I208"/>
  <c r="E331"/>
  <c r="E292"/>
  <c r="E283"/>
  <c r="J279"/>
  <c r="J273"/>
  <c r="J264"/>
  <c r="E291"/>
  <c r="E296"/>
  <c r="E327"/>
  <c r="E342"/>
  <c r="E340" s="1"/>
  <c r="I195"/>
  <c r="I209"/>
  <c r="I217"/>
  <c r="I231"/>
  <c r="I247"/>
  <c r="I260"/>
  <c r="I273"/>
  <c r="I283"/>
  <c r="F188"/>
  <c r="F200"/>
  <c r="F220"/>
  <c r="F250"/>
  <c r="F280"/>
  <c r="F320"/>
  <c r="I218"/>
  <c r="F224"/>
  <c r="F206"/>
  <c r="F214"/>
  <c r="F228"/>
  <c r="F243"/>
  <c r="F254"/>
  <c r="F277"/>
  <c r="F286"/>
  <c r="F317"/>
  <c r="F338"/>
  <c r="F328"/>
  <c r="J188"/>
  <c r="I225"/>
  <c r="I248"/>
  <c r="E189"/>
  <c r="E192"/>
  <c r="K192" s="1"/>
  <c r="E194"/>
  <c r="K194" s="1"/>
  <c r="E197"/>
  <c r="K197" s="1"/>
  <c r="E201"/>
  <c r="K201" s="1"/>
  <c r="E206"/>
  <c r="E208"/>
  <c r="E210"/>
  <c r="K210" s="1"/>
  <c r="E212"/>
  <c r="K212" s="1"/>
  <c r="E214"/>
  <c r="K214" s="1"/>
  <c r="E216"/>
  <c r="K216" s="1"/>
  <c r="E219"/>
  <c r="P52" i="9" s="1"/>
  <c r="F52" s="1"/>
  <c r="E221" i="3"/>
  <c r="K221" s="1"/>
  <c r="E228"/>
  <c r="E230"/>
  <c r="E232"/>
  <c r="E235"/>
  <c r="K235" s="1"/>
  <c r="E243"/>
  <c r="E245"/>
  <c r="E250"/>
  <c r="J254"/>
  <c r="J263"/>
  <c r="J286"/>
  <c r="I243"/>
  <c r="F213"/>
  <c r="E199"/>
  <c r="I199"/>
  <c r="G202"/>
  <c r="F242"/>
  <c r="J242"/>
  <c r="H246"/>
  <c r="E334"/>
  <c r="E336"/>
  <c r="F336"/>
  <c r="J127" i="9"/>
  <c r="I118"/>
  <c r="P81"/>
  <c r="F79"/>
  <c r="F23" i="1"/>
  <c r="F663" i="3"/>
  <c r="K465"/>
  <c r="K119" i="5"/>
  <c r="J59" i="1"/>
  <c r="F59" s="1"/>
  <c r="J131" i="5"/>
  <c r="G42"/>
  <c r="J71" i="1"/>
  <c r="F24" i="5"/>
  <c r="K33" i="3"/>
  <c r="F340"/>
  <c r="K108"/>
  <c r="F26" i="5"/>
  <c r="K26" s="1"/>
  <c r="K47" i="3"/>
  <c r="F22" i="5"/>
  <c r="K22" s="1"/>
  <c r="P46" i="9"/>
  <c r="Q123"/>
  <c r="K524" i="3"/>
  <c r="F176" i="5"/>
  <c r="K176" s="1"/>
  <c r="F166"/>
  <c r="K166" s="1"/>
  <c r="K468" i="3"/>
  <c r="F165" i="5"/>
  <c r="K165" s="1"/>
  <c r="K388" i="3"/>
  <c r="F115" i="5"/>
  <c r="K115" s="1"/>
  <c r="F48"/>
  <c r="K48" s="1"/>
  <c r="K160" i="3"/>
  <c r="Q44" i="9"/>
  <c r="G44" s="1"/>
  <c r="N44" s="1"/>
  <c r="F47" i="5"/>
  <c r="K47" s="1"/>
  <c r="E324" i="3"/>
  <c r="K241"/>
  <c r="K52"/>
  <c r="K39"/>
  <c r="K22"/>
  <c r="H96" i="5"/>
  <c r="G97" i="9"/>
  <c r="N97" s="1"/>
  <c r="G91"/>
  <c r="N91" s="1"/>
  <c r="F46" i="5"/>
  <c r="K46" s="1"/>
  <c r="K142" i="3"/>
  <c r="Q45" i="9"/>
  <c r="G45" s="1"/>
  <c r="N45" s="1"/>
  <c r="K139" i="3"/>
  <c r="F45" i="5"/>
  <c r="K45" s="1"/>
  <c r="Q28" i="9"/>
  <c r="Q35"/>
  <c r="G35" s="1"/>
  <c r="N35" s="1"/>
  <c r="F41" i="5"/>
  <c r="K41" s="1"/>
  <c r="K121" i="3"/>
  <c r="K74"/>
  <c r="F35" i="5"/>
  <c r="K35" s="1"/>
  <c r="K58" i="3"/>
  <c r="F28" i="5"/>
  <c r="K399" i="3"/>
  <c r="J86" i="1"/>
  <c r="E325" i="3"/>
  <c r="K189"/>
  <c r="K219"/>
  <c r="P62" i="9"/>
  <c r="F62" s="1"/>
  <c r="E54" i="1"/>
  <c r="P70" i="9"/>
  <c r="F70" s="1"/>
  <c r="N26"/>
  <c r="G123"/>
  <c r="N123" s="1"/>
  <c r="F26" i="1"/>
  <c r="H231" i="3"/>
  <c r="H214"/>
  <c r="H192"/>
  <c r="G260"/>
  <c r="G281"/>
  <c r="H245"/>
  <c r="H268"/>
  <c r="K268" s="1"/>
  <c r="H295"/>
  <c r="G221"/>
  <c r="G203"/>
  <c r="I228"/>
  <c r="E277"/>
  <c r="K277" s="1"/>
  <c r="I252"/>
  <c r="J290"/>
  <c r="K290" s="1"/>
  <c r="I244"/>
  <c r="F261"/>
  <c r="K261" s="1"/>
  <c r="F245"/>
  <c r="J193"/>
  <c r="J215"/>
  <c r="J244"/>
  <c r="H199"/>
  <c r="I296"/>
  <c r="I54" i="1" s="1"/>
  <c r="J277" i="3"/>
  <c r="I213"/>
  <c r="F211"/>
  <c r="F219"/>
  <c r="Q52" i="9" s="1"/>
  <c r="G52" s="1"/>
  <c r="N52" s="1"/>
  <c r="F321" i="3"/>
  <c r="F324" s="1"/>
  <c r="E234"/>
  <c r="E335"/>
  <c r="G37" i="1"/>
  <c r="H58"/>
  <c r="H56" s="1"/>
  <c r="F29"/>
  <c r="Q20" i="9"/>
  <c r="G20" s="1"/>
  <c r="N20" s="1"/>
  <c r="K698" i="3"/>
  <c r="I45" i="5"/>
  <c r="I164"/>
  <c r="I76" i="1"/>
  <c r="F76" s="1"/>
  <c r="Q19" i="9"/>
  <c r="G19" s="1"/>
  <c r="N19" s="1"/>
  <c r="H36" i="5"/>
  <c r="I39"/>
  <c r="K226" i="3"/>
  <c r="H250"/>
  <c r="G296"/>
  <c r="G54" i="1" s="1"/>
  <c r="I206" i="3"/>
  <c r="G198"/>
  <c r="G231"/>
  <c r="J224"/>
  <c r="E246"/>
  <c r="E211"/>
  <c r="K211" s="1"/>
  <c r="B54" i="5"/>
  <c r="K516" i="3"/>
  <c r="L99" i="9"/>
  <c r="L106"/>
  <c r="N88"/>
  <c r="F132"/>
  <c r="J80" i="1"/>
  <c r="J77" s="1"/>
  <c r="I32"/>
  <c r="I246" i="3"/>
  <c r="H277"/>
  <c r="H260"/>
  <c r="K260" s="1"/>
  <c r="E253"/>
  <c r="K253" s="1"/>
  <c r="H222"/>
  <c r="G213"/>
  <c r="F319"/>
  <c r="I194"/>
  <c r="I291"/>
  <c r="L23" i="9"/>
  <c r="K180" i="5"/>
  <c r="L81" i="9"/>
  <c r="I169" i="3"/>
  <c r="I49" i="5" s="1"/>
  <c r="E169" i="3"/>
  <c r="E49" i="5" s="1"/>
  <c r="H198" i="3"/>
  <c r="G245"/>
  <c r="G248"/>
  <c r="G212"/>
  <c r="I232"/>
  <c r="K232" s="1"/>
  <c r="G292"/>
  <c r="J285"/>
  <c r="J229"/>
  <c r="J23" i="9"/>
  <c r="I56"/>
  <c r="L46"/>
  <c r="I28"/>
  <c r="L89"/>
  <c r="I106"/>
  <c r="F361" i="3"/>
  <c r="F396"/>
  <c r="K396" s="1"/>
  <c r="Q125" i="9"/>
  <c r="G125" s="1"/>
  <c r="N125" s="1"/>
  <c r="E742" i="3"/>
  <c r="K742" s="1"/>
  <c r="F630"/>
  <c r="I264"/>
  <c r="K753"/>
  <c r="E23" i="1"/>
  <c r="E30"/>
  <c r="K125" i="3"/>
  <c r="K30" i="5"/>
  <c r="Q98" i="9"/>
  <c r="Q99" s="1"/>
  <c r="K286" i="3"/>
  <c r="K243"/>
  <c r="L67" i="9"/>
  <c r="F645" i="3"/>
  <c r="J67" i="9"/>
  <c r="J742" i="3"/>
  <c r="J200" i="5" s="1"/>
  <c r="K273" i="3"/>
  <c r="J63" i="9"/>
  <c r="F636" i="3"/>
  <c r="K262"/>
  <c r="L63" i="9"/>
  <c r="L56"/>
  <c r="L75"/>
  <c r="J132"/>
  <c r="F591" i="3"/>
  <c r="G184" i="5"/>
  <c r="L127" i="9"/>
  <c r="G419" i="3"/>
  <c r="G124" i="5" s="1"/>
  <c r="F123"/>
  <c r="K123" s="1"/>
  <c r="F112" i="3"/>
  <c r="F40" i="5" s="1"/>
  <c r="K40" s="1"/>
  <c r="I30" i="1"/>
  <c r="J68"/>
  <c r="K116" i="5"/>
  <c r="F117"/>
  <c r="K117" s="1"/>
  <c r="K146" i="3"/>
  <c r="Q43" i="9"/>
  <c r="G43" s="1"/>
  <c r="N43" s="1"/>
  <c r="M574" i="3"/>
  <c r="Q131" i="9"/>
  <c r="G131" s="1"/>
  <c r="F175" i="5"/>
  <c r="K750" i="3"/>
  <c r="K754"/>
  <c r="K749"/>
  <c r="G597"/>
  <c r="G185" i="5" s="1"/>
  <c r="K544" i="3"/>
  <c r="B194" i="5"/>
  <c r="G116" i="9"/>
  <c r="L114"/>
  <c r="K541" i="3"/>
  <c r="K566"/>
  <c r="P13" i="9"/>
  <c r="I597" i="3"/>
  <c r="I446" s="1"/>
  <c r="E58" i="1"/>
  <c r="E56" s="1"/>
  <c r="P14" i="9"/>
  <c r="F14" s="1"/>
  <c r="K424" i="3"/>
  <c r="Q145" i="4"/>
  <c r="K66" i="1"/>
  <c r="K65" s="1"/>
  <c r="F43" i="5"/>
  <c r="K43" s="1"/>
  <c r="K137" i="3"/>
  <c r="F383"/>
  <c r="M572"/>
  <c r="K572"/>
  <c r="K718"/>
  <c r="F716"/>
  <c r="H597"/>
  <c r="J169"/>
  <c r="J49" i="5" s="1"/>
  <c r="K521" i="3"/>
  <c r="K402"/>
  <c r="K755"/>
  <c r="K746"/>
  <c r="B157" i="5"/>
  <c r="I198" i="3"/>
  <c r="G274"/>
  <c r="G278"/>
  <c r="K278" s="1"/>
  <c r="H283"/>
  <c r="G201"/>
  <c r="J274"/>
  <c r="F222"/>
  <c r="H206"/>
  <c r="H259"/>
  <c r="K259" s="1"/>
  <c r="G188"/>
  <c r="I193"/>
  <c r="E320"/>
  <c r="J248"/>
  <c r="I202"/>
  <c r="K202" s="1"/>
  <c r="B189" i="5"/>
  <c r="F733" i="3"/>
  <c r="K90"/>
  <c r="R150" i="4"/>
  <c r="M589" i="3"/>
  <c r="E175" i="5"/>
  <c r="K175" s="1"/>
  <c r="E33" i="1"/>
  <c r="E25" s="1"/>
  <c r="K409" i="3"/>
  <c r="F586"/>
  <c r="F183" i="5" s="1"/>
  <c r="I114"/>
  <c r="E42"/>
  <c r="K42" s="1"/>
  <c r="E36"/>
  <c r="K36" s="1"/>
  <c r="H419" i="3"/>
  <c r="J95" i="1"/>
  <c r="J37"/>
  <c r="F37" s="1"/>
  <c r="R155" i="4"/>
  <c r="F375" i="3"/>
  <c r="L145" i="4"/>
  <c r="K129" i="5"/>
  <c r="K66" i="3"/>
  <c r="F65"/>
  <c r="K427"/>
  <c r="F426"/>
  <c r="F131" i="5" s="1"/>
  <c r="K131" s="1"/>
  <c r="R149" i="4"/>
  <c r="R152"/>
  <c r="K115" i="3"/>
  <c r="Q15" i="9"/>
  <c r="G15" s="1"/>
  <c r="N15" s="1"/>
  <c r="H296" i="3"/>
  <c r="H251"/>
  <c r="K251" s="1"/>
  <c r="G263"/>
  <c r="H210"/>
  <c r="I263"/>
  <c r="J283"/>
  <c r="G195"/>
  <c r="G289"/>
  <c r="K289" s="1"/>
  <c r="F291"/>
  <c r="G301"/>
  <c r="G96" i="5" s="1"/>
  <c r="H207" i="3"/>
  <c r="K748"/>
  <c r="F689"/>
  <c r="H217"/>
  <c r="G295"/>
  <c r="K295" s="1"/>
  <c r="H224"/>
  <c r="G230"/>
  <c r="K230" s="1"/>
  <c r="G191"/>
  <c r="K191" s="1"/>
  <c r="F197"/>
  <c r="G247"/>
  <c r="K247" s="1"/>
  <c r="H282"/>
  <c r="K282" s="1"/>
  <c r="J252"/>
  <c r="K252" s="1"/>
  <c r="I292"/>
  <c r="E225"/>
  <c r="K225" s="1"/>
  <c r="E279"/>
  <c r="K279" s="1"/>
  <c r="B136" i="5"/>
  <c r="B141"/>
  <c r="F724" i="3"/>
  <c r="B59" i="5"/>
  <c r="R154" i="4"/>
  <c r="Q109" i="9"/>
  <c r="Q110" s="1"/>
  <c r="F28" i="3"/>
  <c r="F23" i="5" s="1"/>
  <c r="K23" s="1"/>
  <c r="J85" i="1"/>
  <c r="F85" s="1"/>
  <c r="P124" i="9"/>
  <c r="P127" s="1"/>
  <c r="J597" i="3"/>
  <c r="J185" i="5" s="1"/>
  <c r="F481" i="3"/>
  <c r="F169" i="5" s="1"/>
  <c r="K169" s="1"/>
  <c r="L71" i="9"/>
  <c r="J31" i="1"/>
  <c r="F31" s="1"/>
  <c r="J39" i="5"/>
  <c r="J57" i="1"/>
  <c r="J56" s="1"/>
  <c r="E85"/>
  <c r="E179" i="5"/>
  <c r="K34"/>
  <c r="H87" i="1"/>
  <c r="F87" s="1"/>
  <c r="K92" i="3"/>
  <c r="F90"/>
  <c r="Q14" i="9" s="1"/>
  <c r="G14" s="1"/>
  <c r="N14" s="1"/>
  <c r="K407" i="3"/>
  <c r="F406"/>
  <c r="F121" i="5" s="1"/>
  <c r="K121" s="1"/>
  <c r="M101" i="4"/>
  <c r="M66" i="1"/>
  <c r="M33" i="4"/>
  <c r="M145"/>
  <c r="F478" i="3"/>
  <c r="F168" i="5" s="1"/>
  <c r="K168" s="1"/>
  <c r="F112"/>
  <c r="K361" i="3"/>
  <c r="F184" i="5"/>
  <c r="K591" i="3"/>
  <c r="Q124" i="9"/>
  <c r="Q127" s="1"/>
  <c r="F30" i="1"/>
  <c r="J446" i="3"/>
  <c r="R193" i="4"/>
  <c r="R191"/>
  <c r="R190"/>
  <c r="R188"/>
  <c r="R194"/>
  <c r="R192"/>
  <c r="K733" i="3"/>
  <c r="K283"/>
  <c r="N116" i="9"/>
  <c r="G446" i="3"/>
  <c r="Q46" i="9"/>
  <c r="K689" i="3"/>
  <c r="H54" i="1"/>
  <c r="F113" i="5"/>
  <c r="H124"/>
  <c r="H445" i="3"/>
  <c r="H598" s="1"/>
  <c r="H447" s="1"/>
  <c r="H185" i="5"/>
  <c r="H446" i="3"/>
  <c r="I185" i="5"/>
  <c r="Q132" i="9"/>
  <c r="K426" i="3"/>
  <c r="K248"/>
  <c r="K383"/>
  <c r="F114" i="5"/>
  <c r="K114" s="1"/>
  <c r="K250" i="3" l="1"/>
  <c r="K291"/>
  <c r="K206"/>
  <c r="G209" i="5"/>
  <c r="K611" i="3"/>
  <c r="G445"/>
  <c r="K242"/>
  <c r="K25" i="5"/>
  <c r="Q95" i="9"/>
  <c r="Q101" s="1"/>
  <c r="K39" i="5"/>
  <c r="F36"/>
  <c r="K281" i="3"/>
  <c r="K199"/>
  <c r="I200" i="5"/>
  <c r="I209" s="1"/>
  <c r="I301" i="3"/>
  <c r="I96" i="5" s="1"/>
  <c r="G148"/>
  <c r="K406" i="3"/>
  <c r="J77" i="9"/>
  <c r="F27" i="1"/>
  <c r="K24" i="5"/>
  <c r="F81" i="9"/>
  <c r="F512" i="3"/>
  <c r="Q104" i="9" s="1"/>
  <c r="H148" i="5"/>
  <c r="H86" i="1"/>
  <c r="K620" i="3"/>
  <c r="N94" i="9"/>
  <c r="N95" s="1"/>
  <c r="K177" i="5"/>
  <c r="K172"/>
  <c r="K182"/>
  <c r="F89" i="1"/>
  <c r="K120" i="5"/>
  <c r="N113" i="9"/>
  <c r="K752" i="3"/>
  <c r="K621"/>
  <c r="K626"/>
  <c r="K618"/>
  <c r="K613"/>
  <c r="K612"/>
  <c r="K624"/>
  <c r="K625"/>
  <c r="K617"/>
  <c r="K744"/>
  <c r="K783"/>
  <c r="K743"/>
  <c r="K615"/>
  <c r="K614"/>
  <c r="K623"/>
  <c r="K610"/>
  <c r="E200" i="5"/>
  <c r="E209" s="1"/>
  <c r="K622" i="3"/>
  <c r="K616"/>
  <c r="E301"/>
  <c r="K609"/>
  <c r="K619"/>
  <c r="F104" i="9"/>
  <c r="P106"/>
  <c r="P120" s="1"/>
  <c r="F173" i="5"/>
  <c r="K173" s="1"/>
  <c r="F597" i="3"/>
  <c r="F33" i="1"/>
  <c r="G25"/>
  <c r="F88"/>
  <c r="F86" s="1"/>
  <c r="G86"/>
  <c r="Q114" i="9"/>
  <c r="G112"/>
  <c r="F106"/>
  <c r="H66" i="1"/>
  <c r="K184" i="5"/>
  <c r="K179"/>
  <c r="F124" i="9"/>
  <c r="F127" s="1"/>
  <c r="K28" i="3"/>
  <c r="F57" i="1"/>
  <c r="K112" i="5"/>
  <c r="Q13" i="9"/>
  <c r="F419" i="3"/>
  <c r="F124" i="5" s="1"/>
  <c r="K183"/>
  <c r="K274" i="3"/>
  <c r="F32" i="1"/>
  <c r="F25" s="1"/>
  <c r="G66"/>
  <c r="F36"/>
  <c r="J101" i="9"/>
  <c r="K229" i="3"/>
  <c r="F46" i="9"/>
  <c r="H25" i="1"/>
  <c r="I23" i="9"/>
  <c r="I48" s="1"/>
  <c r="K181" i="5"/>
  <c r="K263" i="3"/>
  <c r="F95" i="1"/>
  <c r="L48" i="9"/>
  <c r="K28" i="5"/>
  <c r="K244" i="3"/>
  <c r="J25" i="1"/>
  <c r="J22" s="1"/>
  <c r="K118" i="5"/>
  <c r="G28" i="9"/>
  <c r="K94" i="3"/>
  <c r="I99" i="9"/>
  <c r="I101" s="1"/>
  <c r="I114"/>
  <c r="I419" i="3"/>
  <c r="I124" i="5" s="1"/>
  <c r="E88" i="1"/>
  <c r="E86" s="1"/>
  <c r="E66" s="1"/>
  <c r="F169" i="3"/>
  <c r="F49" i="5" s="1"/>
  <c r="J209"/>
  <c r="L77" i="9"/>
  <c r="K208" i="3"/>
  <c r="K254"/>
  <c r="E22" i="1"/>
  <c r="F54"/>
  <c r="K266" i="3"/>
  <c r="I68" i="1"/>
  <c r="I66" s="1"/>
  <c r="F71"/>
  <c r="F68" s="1"/>
  <c r="G105" i="9"/>
  <c r="N105" s="1"/>
  <c r="P23"/>
  <c r="P48" s="1"/>
  <c r="G124"/>
  <c r="N124" s="1"/>
  <c r="K296" i="3"/>
  <c r="F13" i="9"/>
  <c r="F23" s="1"/>
  <c r="G109"/>
  <c r="N109" s="1"/>
  <c r="I25" i="1"/>
  <c r="I22" s="1"/>
  <c r="G98" i="9"/>
  <c r="L101"/>
  <c r="G22" i="1"/>
  <c r="K228" i="3"/>
  <c r="K280"/>
  <c r="K231"/>
  <c r="F325"/>
  <c r="K234"/>
  <c r="K264"/>
  <c r="I120" i="9"/>
  <c r="J48"/>
  <c r="K292" i="3"/>
  <c r="K245"/>
  <c r="L120" i="9"/>
  <c r="K246" i="3"/>
  <c r="K198"/>
  <c r="F58" i="1"/>
  <c r="K203" i="3"/>
  <c r="N28" i="9"/>
  <c r="K170" i="5"/>
  <c r="H195" i="3"/>
  <c r="E294"/>
  <c r="J218"/>
  <c r="K218" s="1"/>
  <c r="F99" i="9"/>
  <c r="F101" s="1"/>
  <c r="B152" i="5"/>
  <c r="N36" i="9"/>
  <c r="N130"/>
  <c r="K38" i="5"/>
  <c r="N129" i="9"/>
  <c r="J118"/>
  <c r="J120" s="1"/>
  <c r="J84" s="1"/>
  <c r="F118"/>
  <c r="F120" s="1"/>
  <c r="I71"/>
  <c r="I77" s="1"/>
  <c r="G38"/>
  <c r="N38" s="1"/>
  <c r="B751" i="3"/>
  <c r="F249" s="1"/>
  <c r="F79" i="5" s="1"/>
  <c r="Q23" i="9"/>
  <c r="Q48" s="1"/>
  <c r="G13"/>
  <c r="Q79"/>
  <c r="N131"/>
  <c r="G132"/>
  <c r="N70"/>
  <c r="N42"/>
  <c r="N46" s="1"/>
  <c r="G46"/>
  <c r="G127"/>
  <c r="N122"/>
  <c r="N127" s="1"/>
  <c r="N108"/>
  <c r="N110" s="1"/>
  <c r="P9"/>
  <c r="I9"/>
  <c r="F9"/>
  <c r="N87"/>
  <c r="N89" s="1"/>
  <c r="G89"/>
  <c r="F53" i="1"/>
  <c r="P84" i="9"/>
  <c r="N117"/>
  <c r="G118"/>
  <c r="N118"/>
  <c r="F56" i="1"/>
  <c r="J66"/>
  <c r="L84" i="9"/>
  <c r="F429" i="3"/>
  <c r="K782"/>
  <c r="K586"/>
  <c r="K65"/>
  <c r="F31" i="5"/>
  <c r="K31" s="1"/>
  <c r="F742" i="3"/>
  <c r="K478"/>
  <c r="G598"/>
  <c r="G447" s="1"/>
  <c r="K481"/>
  <c r="K112"/>
  <c r="J301"/>
  <c r="F80" i="1"/>
  <c r="F77" s="1"/>
  <c r="G95" i="9"/>
  <c r="H209" i="3"/>
  <c r="K209" s="1"/>
  <c r="G267"/>
  <c r="K267" s="1"/>
  <c r="J207"/>
  <c r="R187" i="4"/>
  <c r="K29" i="5"/>
  <c r="H22" i="1"/>
  <c r="R158" i="4"/>
  <c r="I148" i="5" l="1"/>
  <c r="I445" i="3"/>
  <c r="I598" s="1"/>
  <c r="I447" s="1"/>
  <c r="F265"/>
  <c r="F84" i="5" s="1"/>
  <c r="N132" i="9"/>
  <c r="G104"/>
  <c r="N104" s="1"/>
  <c r="N106" s="1"/>
  <c r="N120" s="1"/>
  <c r="Q106"/>
  <c r="Q120" s="1"/>
  <c r="Q84" s="1"/>
  <c r="G110"/>
  <c r="J83"/>
  <c r="J141" s="1"/>
  <c r="J138" s="1"/>
  <c r="K512" i="3"/>
  <c r="F48" i="9"/>
  <c r="L83"/>
  <c r="L141" s="1"/>
  <c r="L138" s="1"/>
  <c r="I84"/>
  <c r="F22" i="1"/>
  <c r="K315" i="3"/>
  <c r="K310"/>
  <c r="K331"/>
  <c r="K345"/>
  <c r="K324"/>
  <c r="K305"/>
  <c r="K306"/>
  <c r="K320"/>
  <c r="K311"/>
  <c r="K317"/>
  <c r="K326"/>
  <c r="K313"/>
  <c r="K340"/>
  <c r="E445"/>
  <c r="E598" s="1"/>
  <c r="E447" s="1"/>
  <c r="K307"/>
  <c r="K323"/>
  <c r="K314"/>
  <c r="K334"/>
  <c r="K318"/>
  <c r="K342"/>
  <c r="K322"/>
  <c r="K333"/>
  <c r="K319"/>
  <c r="K343"/>
  <c r="K309"/>
  <c r="E96" i="5"/>
  <c r="E148" s="1"/>
  <c r="K304" i="3"/>
  <c r="K328"/>
  <c r="K344"/>
  <c r="K316"/>
  <c r="K321"/>
  <c r="K341"/>
  <c r="K338"/>
  <c r="K329"/>
  <c r="K312"/>
  <c r="K339"/>
  <c r="K335"/>
  <c r="K337"/>
  <c r="K330"/>
  <c r="K308"/>
  <c r="K327"/>
  <c r="K336"/>
  <c r="K325"/>
  <c r="K332"/>
  <c r="G114" i="9"/>
  <c r="N112"/>
  <c r="N114" s="1"/>
  <c r="F66" i="1"/>
  <c r="F185" i="5"/>
  <c r="F446" i="3"/>
  <c r="F84" i="9"/>
  <c r="G204" i="3"/>
  <c r="G69" i="5" s="1"/>
  <c r="I83" i="9"/>
  <c r="I141" s="1"/>
  <c r="I138" s="1"/>
  <c r="F284" i="3"/>
  <c r="I287"/>
  <c r="I92" i="5" s="1"/>
  <c r="G227" i="3"/>
  <c r="H255"/>
  <c r="G270"/>
  <c r="G86" i="5" s="1"/>
  <c r="J227" i="3"/>
  <c r="J272"/>
  <c r="I249"/>
  <c r="E293"/>
  <c r="F204"/>
  <c r="F69" i="5" s="1"/>
  <c r="G187" i="3"/>
  <c r="H288"/>
  <c r="G288"/>
  <c r="G276"/>
  <c r="G90" i="5" s="1"/>
  <c r="H190" i="3"/>
  <c r="J190"/>
  <c r="I270"/>
  <c r="I86" i="5" s="1"/>
  <c r="E205" i="3"/>
  <c r="J275"/>
  <c r="E238"/>
  <c r="J233"/>
  <c r="J73" i="5" s="1"/>
  <c r="E239" i="3"/>
  <c r="I190"/>
  <c r="E223"/>
  <c r="J269"/>
  <c r="J85" i="5" s="1"/>
  <c r="E255" i="3"/>
  <c r="E236"/>
  <c r="I257"/>
  <c r="I82" i="5" s="1"/>
  <c r="H297" i="3"/>
  <c r="H256"/>
  <c r="F297"/>
  <c r="F95" i="5" s="1"/>
  <c r="I265" i="3"/>
  <c r="E187"/>
  <c r="I187"/>
  <c r="F287"/>
  <c r="F269"/>
  <c r="F85" i="5" s="1"/>
  <c r="E258" i="3"/>
  <c r="I236"/>
  <c r="H284"/>
  <c r="H91" i="5" s="1"/>
  <c r="H276" i="3"/>
  <c r="H90" i="5" s="1"/>
  <c r="H257" i="3"/>
  <c r="H82" i="5" s="1"/>
  <c r="H237" i="3"/>
  <c r="H75" i="5" s="1"/>
  <c r="G257" i="3"/>
  <c r="G82" i="5" s="1"/>
  <c r="J293" i="3"/>
  <c r="F275"/>
  <c r="I297"/>
  <c r="I276"/>
  <c r="I90" i="5" s="1"/>
  <c r="I271" i="3"/>
  <c r="I87" i="5" s="1"/>
  <c r="F236" i="3"/>
  <c r="F74" i="5" s="1"/>
  <c r="I255" i="3"/>
  <c r="G205"/>
  <c r="H265"/>
  <c r="G275"/>
  <c r="H227"/>
  <c r="H223"/>
  <c r="H71" i="5" s="1"/>
  <c r="I237" i="3"/>
  <c r="I75" i="5" s="1"/>
  <c r="J288" i="3"/>
  <c r="J255"/>
  <c r="I256"/>
  <c r="J265"/>
  <c r="I239"/>
  <c r="I77" i="5" s="1"/>
  <c r="I238" i="3"/>
  <c r="I76" i="5" s="1"/>
  <c r="I284" i="3"/>
  <c r="I91" i="5" s="1"/>
  <c r="J270" i="3"/>
  <c r="J86" i="5" s="1"/>
  <c r="J297" i="3"/>
  <c r="J239"/>
  <c r="J77" i="5" s="1"/>
  <c r="E288" i="3"/>
  <c r="E204"/>
  <c r="J284"/>
  <c r="J91" i="5" s="1"/>
  <c r="E269" i="3"/>
  <c r="J204"/>
  <c r="J69" i="5" s="1"/>
  <c r="G196" i="3"/>
  <c r="H258"/>
  <c r="H83" i="5" s="1"/>
  <c r="H238" i="3"/>
  <c r="H76" i="5" s="1"/>
  <c r="G297" i="3"/>
  <c r="G272"/>
  <c r="G239"/>
  <c r="G77" i="5" s="1"/>
  <c r="H204" i="3"/>
  <c r="H69" i="5" s="1"/>
  <c r="H205" i="3"/>
  <c r="I258"/>
  <c r="I83" i="5" s="1"/>
  <c r="F255" i="3"/>
  <c r="I223"/>
  <c r="I71" i="5" s="1"/>
  <c r="J238" i="3"/>
  <c r="J76" i="5" s="1"/>
  <c r="J187" i="3"/>
  <c r="E297"/>
  <c r="E237"/>
  <c r="G233"/>
  <c r="G73" i="5" s="1"/>
  <c r="E270" i="3"/>
  <c r="G223"/>
  <c r="G71" i="5" s="1"/>
  <c r="H293" i="3"/>
  <c r="H272"/>
  <c r="F223"/>
  <c r="G240"/>
  <c r="G78" i="5" s="1"/>
  <c r="F187" i="3"/>
  <c r="J223"/>
  <c r="J71" i="5" s="1"/>
  <c r="E256" i="3"/>
  <c r="H240"/>
  <c r="H78" i="5" s="1"/>
  <c r="G258" i="3"/>
  <c r="G83" i="5" s="1"/>
  <c r="H196" i="3"/>
  <c r="E240"/>
  <c r="F270"/>
  <c r="F86" i="5" s="1"/>
  <c r="F227" i="3"/>
  <c r="I288"/>
  <c r="E196"/>
  <c r="I272"/>
  <c r="F288"/>
  <c r="G284"/>
  <c r="G91" i="5" s="1"/>
  <c r="G256" i="3"/>
  <c r="G255"/>
  <c r="E233"/>
  <c r="F257"/>
  <c r="F82" i="5" s="1"/>
  <c r="G190" i="3"/>
  <c r="H269"/>
  <c r="H85" i="5" s="1"/>
  <c r="G287" i="3"/>
  <c r="G92" i="5" s="1"/>
  <c r="E275" i="3"/>
  <c r="J271"/>
  <c r="J87" i="5" s="1"/>
  <c r="J240" i="3"/>
  <c r="J78" i="5" s="1"/>
  <c r="E227" i="3"/>
  <c r="H236"/>
  <c r="G238"/>
  <c r="G76" i="5" s="1"/>
  <c r="I233" i="3"/>
  <c r="I73" i="5" s="1"/>
  <c r="E257" i="3"/>
  <c r="F256"/>
  <c r="F81" i="5" s="1"/>
  <c r="I204" i="3"/>
  <c r="I69" i="5" s="1"/>
  <c r="J249" i="3"/>
  <c r="J276"/>
  <c r="J90" i="5" s="1"/>
  <c r="J236" i="3"/>
  <c r="F239"/>
  <c r="F77" i="5" s="1"/>
  <c r="E271" i="3"/>
  <c r="E265"/>
  <c r="F272"/>
  <c r="F88" i="5" s="1"/>
  <c r="F190" i="3"/>
  <c r="F67" i="5" s="1"/>
  <c r="F240" i="3"/>
  <c r="F258"/>
  <c r="F83" i="5" s="1"/>
  <c r="F276" i="3"/>
  <c r="F90" i="5" s="1"/>
  <c r="F293" i="3"/>
  <c r="J256"/>
  <c r="H275"/>
  <c r="I293"/>
  <c r="J196"/>
  <c r="F233"/>
  <c r="F73" i="5" s="1"/>
  <c r="G293" i="3"/>
  <c r="J205"/>
  <c r="F271"/>
  <c r="F87" i="5" s="1"/>
  <c r="E272" i="3"/>
  <c r="G271"/>
  <c r="G87" i="5" s="1"/>
  <c r="G249" i="3"/>
  <c r="G265"/>
  <c r="J258"/>
  <c r="J83" i="5" s="1"/>
  <c r="J257" i="3"/>
  <c r="J82" i="5" s="1"/>
  <c r="E190" i="3"/>
  <c r="I196"/>
  <c r="J287"/>
  <c r="J92" i="5" s="1"/>
  <c r="E249" i="3"/>
  <c r="E276"/>
  <c r="H270"/>
  <c r="H86" i="5" s="1"/>
  <c r="G269" i="3"/>
  <c r="G85" i="5" s="1"/>
  <c r="H187" i="3"/>
  <c r="E287"/>
  <c r="I240"/>
  <c r="I78" i="5" s="1"/>
  <c r="F238" i="3"/>
  <c r="F76" i="5" s="1"/>
  <c r="I275" i="3"/>
  <c r="H287"/>
  <c r="H92" i="5" s="1"/>
  <c r="H239" i="3"/>
  <c r="H77" i="5" s="1"/>
  <c r="G236" i="3"/>
  <c r="I227"/>
  <c r="F237"/>
  <c r="F75" i="5" s="1"/>
  <c r="J237" i="3"/>
  <c r="J75" i="5" s="1"/>
  <c r="H271" i="3"/>
  <c r="H87" i="5" s="1"/>
  <c r="G237" i="3"/>
  <c r="G75" i="5" s="1"/>
  <c r="H233" i="3"/>
  <c r="H73" i="5" s="1"/>
  <c r="I269" i="3"/>
  <c r="I85" i="5" s="1"/>
  <c r="I205" i="3"/>
  <c r="H249"/>
  <c r="E284"/>
  <c r="F205"/>
  <c r="E53" i="1"/>
  <c r="K294" i="3"/>
  <c r="N98" i="9"/>
  <c r="N99" s="1"/>
  <c r="N101" s="1"/>
  <c r="G99"/>
  <c r="G101" s="1"/>
  <c r="F196" i="3"/>
  <c r="G106" i="9"/>
  <c r="G120" s="1"/>
  <c r="F132" i="5"/>
  <c r="Q80" i="9"/>
  <c r="G80" s="1"/>
  <c r="N80" s="1"/>
  <c r="Q73"/>
  <c r="I140"/>
  <c r="I137" s="1"/>
  <c r="I82"/>
  <c r="J445" i="3"/>
  <c r="J598" s="1"/>
  <c r="J447" s="1"/>
  <c r="J96" i="5"/>
  <c r="J148" s="1"/>
  <c r="F200"/>
  <c r="F209" s="1"/>
  <c r="F301" i="3"/>
  <c r="G79" i="9"/>
  <c r="G23"/>
  <c r="G48" s="1"/>
  <c r="N13"/>
  <c r="N23" s="1"/>
  <c r="N48" s="1"/>
  <c r="J82" l="1"/>
  <c r="L133"/>
  <c r="L82"/>
  <c r="J133"/>
  <c r="J140"/>
  <c r="J137" s="1"/>
  <c r="K265" i="3"/>
  <c r="L140" i="9"/>
  <c r="L137" s="1"/>
  <c r="Q81"/>
  <c r="N84"/>
  <c r="G84"/>
  <c r="H63" i="1"/>
  <c r="H79" i="5"/>
  <c r="Q55" i="9"/>
  <c r="G55" s="1"/>
  <c r="N55" s="1"/>
  <c r="F68" i="5"/>
  <c r="E49" i="1"/>
  <c r="P60" i="9"/>
  <c r="K284" i="3"/>
  <c r="E91" i="5"/>
  <c r="K91" s="1"/>
  <c r="I70"/>
  <c r="I43" i="1"/>
  <c r="G74" i="5"/>
  <c r="G45" i="1"/>
  <c r="E92" i="5"/>
  <c r="P58" i="9"/>
  <c r="F58" s="1"/>
  <c r="K287" i="3"/>
  <c r="K276"/>
  <c r="E90" i="5"/>
  <c r="K90" s="1"/>
  <c r="E67"/>
  <c r="K67" s="1"/>
  <c r="E41" i="1"/>
  <c r="K190" i="3"/>
  <c r="G79" i="5"/>
  <c r="G63" i="1"/>
  <c r="E51"/>
  <c r="E88" i="5"/>
  <c r="K88" s="1"/>
  <c r="K272" i="3"/>
  <c r="J70" i="5"/>
  <c r="J43" i="1"/>
  <c r="I94" i="5"/>
  <c r="I52" i="1"/>
  <c r="J47"/>
  <c r="J81" i="5"/>
  <c r="F78"/>
  <c r="Q66" i="9"/>
  <c r="G66" s="1"/>
  <c r="N66" s="1"/>
  <c r="E43" i="1"/>
  <c r="E87" i="5"/>
  <c r="K87" s="1"/>
  <c r="K271" i="3"/>
  <c r="J74" i="5"/>
  <c r="J45" i="1"/>
  <c r="J63"/>
  <c r="J79" i="5"/>
  <c r="H45" i="1"/>
  <c r="H74" i="5"/>
  <c r="P59" i="9"/>
  <c r="F59" s="1"/>
  <c r="K275" i="3"/>
  <c r="E89" i="5"/>
  <c r="G46" i="1"/>
  <c r="G80" i="5"/>
  <c r="I51" i="1"/>
  <c r="I88" i="5"/>
  <c r="I50" i="1"/>
  <c r="I93" i="5"/>
  <c r="H68"/>
  <c r="H42" i="1"/>
  <c r="H88" i="5"/>
  <c r="H51" i="1"/>
  <c r="E95" i="5"/>
  <c r="K95" s="1"/>
  <c r="K297" i="3"/>
  <c r="E55" i="1"/>
  <c r="F80" i="5"/>
  <c r="Q69" i="9"/>
  <c r="H70" i="5"/>
  <c r="H43" i="1"/>
  <c r="G55"/>
  <c r="G95" i="5"/>
  <c r="K288" i="3"/>
  <c r="E93" i="5"/>
  <c r="P74" i="9"/>
  <c r="F74" s="1"/>
  <c r="E50" i="1"/>
  <c r="J55"/>
  <c r="J95" i="5"/>
  <c r="I81"/>
  <c r="I47" i="1"/>
  <c r="J93" i="5"/>
  <c r="J50" i="1"/>
  <c r="G49"/>
  <c r="G89" i="5"/>
  <c r="G43" i="1"/>
  <c r="G70" i="5"/>
  <c r="F89"/>
  <c r="K89" s="1"/>
  <c r="Q59" i="9"/>
  <c r="G59" s="1"/>
  <c r="N59" s="1"/>
  <c r="E83" i="5"/>
  <c r="K83" s="1"/>
  <c r="K258" i="3"/>
  <c r="Q58" i="9"/>
  <c r="F92" i="5"/>
  <c r="E66"/>
  <c r="K66" s="1"/>
  <c r="K187" i="3"/>
  <c r="P54" i="9"/>
  <c r="F54" s="1"/>
  <c r="E40" i="1"/>
  <c r="E323" i="3"/>
  <c r="H95" i="5"/>
  <c r="H55" i="1"/>
  <c r="E74" i="5"/>
  <c r="K74" s="1"/>
  <c r="E45" i="1"/>
  <c r="K236" i="3"/>
  <c r="I67" i="5"/>
  <c r="I41" i="1"/>
  <c r="J89" i="5"/>
  <c r="J49" i="1"/>
  <c r="H67" i="5"/>
  <c r="H41" i="1"/>
  <c r="G93" i="5"/>
  <c r="G50" i="1"/>
  <c r="G40"/>
  <c r="G66" i="5"/>
  <c r="E94"/>
  <c r="P61" i="9"/>
  <c r="F61" s="1"/>
  <c r="E52" i="1"/>
  <c r="K293" i="3"/>
  <c r="J51" i="1"/>
  <c r="J88" i="5"/>
  <c r="G72"/>
  <c r="G44" i="1"/>
  <c r="I133" i="9"/>
  <c r="F70" i="5"/>
  <c r="Q51" i="9"/>
  <c r="I72" i="5"/>
  <c r="I44" i="1"/>
  <c r="I89" i="5"/>
  <c r="I49" i="1"/>
  <c r="H66" i="5"/>
  <c r="H40" i="1"/>
  <c r="H39" s="1"/>
  <c r="E79" i="5"/>
  <c r="K79" s="1"/>
  <c r="P73" i="9"/>
  <c r="E63" i="1"/>
  <c r="K249" i="3"/>
  <c r="I68" i="5"/>
  <c r="I42" i="1"/>
  <c r="G48"/>
  <c r="G84" i="5"/>
  <c r="G94"/>
  <c r="G52" i="1"/>
  <c r="J68" i="5"/>
  <c r="J42" i="1"/>
  <c r="H89" i="5"/>
  <c r="H49" i="1"/>
  <c r="Q61" i="9"/>
  <c r="G61" s="1"/>
  <c r="N61" s="1"/>
  <c r="F94" i="5"/>
  <c r="E84"/>
  <c r="K84" s="1"/>
  <c r="E48" i="1"/>
  <c r="K257" i="3"/>
  <c r="E82" i="5"/>
  <c r="K82" s="1"/>
  <c r="P65" i="9"/>
  <c r="E44" i="1"/>
  <c r="K227" i="3"/>
  <c r="E72" i="5"/>
  <c r="G67"/>
  <c r="G41" i="1"/>
  <c r="E73" i="5"/>
  <c r="K73" s="1"/>
  <c r="K233" i="3"/>
  <c r="G47" i="1"/>
  <c r="G81" i="5"/>
  <c r="Q74" i="9"/>
  <c r="G74" s="1"/>
  <c r="N74" s="1"/>
  <c r="F93" i="5"/>
  <c r="E68"/>
  <c r="K68" s="1"/>
  <c r="E42" i="1"/>
  <c r="K196" i="3"/>
  <c r="P55" i="9"/>
  <c r="F55" s="1"/>
  <c r="F72" i="5"/>
  <c r="Q65" i="9"/>
  <c r="E78" i="5"/>
  <c r="K78" s="1"/>
  <c r="P66" i="9"/>
  <c r="F66" s="1"/>
  <c r="K240" i="3"/>
  <c r="E47" i="1"/>
  <c r="E81" i="5"/>
  <c r="K81" s="1"/>
  <c r="K256" i="3"/>
  <c r="F66" i="5"/>
  <c r="Q54" i="9"/>
  <c r="G54" s="1"/>
  <c r="N54" s="1"/>
  <c r="Q53"/>
  <c r="G53" s="1"/>
  <c r="N53" s="1"/>
  <c r="F71" i="5"/>
  <c r="H94"/>
  <c r="H52" i="1"/>
  <c r="K270" i="3"/>
  <c r="E86" i="5"/>
  <c r="K86" s="1"/>
  <c r="E75"/>
  <c r="K75" s="1"/>
  <c r="K237" i="3"/>
  <c r="F323"/>
  <c r="J66" i="5"/>
  <c r="J40" i="1"/>
  <c r="G88" i="5"/>
  <c r="G51" i="1"/>
  <c r="F51" s="1"/>
  <c r="G68" i="5"/>
  <c r="G42" i="1"/>
  <c r="E85" i="5"/>
  <c r="K85" s="1"/>
  <c r="K269" i="3"/>
  <c r="E69" i="5"/>
  <c r="K204" i="3"/>
  <c r="J48" i="1"/>
  <c r="J84" i="5"/>
  <c r="J80"/>
  <c r="J46" i="1"/>
  <c r="H72" i="5"/>
  <c r="H44" i="1"/>
  <c r="H84" i="5"/>
  <c r="H48" i="1"/>
  <c r="I80" i="5"/>
  <c r="I46" i="1"/>
  <c r="I95" i="5"/>
  <c r="I55" i="1"/>
  <c r="J94" i="5"/>
  <c r="J52" i="1"/>
  <c r="I74" i="5"/>
  <c r="I45" i="1"/>
  <c r="F45" s="1"/>
  <c r="I40"/>
  <c r="I66" i="5"/>
  <c r="I48" i="1"/>
  <c r="I84" i="5"/>
  <c r="H81"/>
  <c r="H47" i="1"/>
  <c r="F47" s="1"/>
  <c r="E46"/>
  <c r="P69" i="9"/>
  <c r="E80" i="5"/>
  <c r="K255" i="3"/>
  <c r="E71" i="5"/>
  <c r="K71" s="1"/>
  <c r="P53" i="9"/>
  <c r="F53" s="1"/>
  <c r="K223" i="3"/>
  <c r="E77" i="5"/>
  <c r="K77" s="1"/>
  <c r="K239" i="3"/>
  <c r="K238"/>
  <c r="E76" i="5"/>
  <c r="K76" s="1"/>
  <c r="K205" i="3"/>
  <c r="E70" i="5"/>
  <c r="K70" s="1"/>
  <c r="P51" i="9"/>
  <c r="J67" i="5"/>
  <c r="J41" i="1"/>
  <c r="H93" i="5"/>
  <c r="H50" i="1"/>
  <c r="I79" i="5"/>
  <c r="I63" i="1"/>
  <c r="J72" i="5"/>
  <c r="J44" i="1"/>
  <c r="H80" i="5"/>
  <c r="H46" i="1"/>
  <c r="F91" i="5"/>
  <c r="Q60" i="9"/>
  <c r="G60" s="1"/>
  <c r="N60" s="1"/>
  <c r="K69" i="5"/>
  <c r="N79" i="9"/>
  <c r="N81" s="1"/>
  <c r="G81"/>
  <c r="F445" i="3"/>
  <c r="F598" s="1"/>
  <c r="F96" i="5"/>
  <c r="F148" s="1"/>
  <c r="Q75" i="9"/>
  <c r="G73"/>
  <c r="F49" i="1" l="1"/>
  <c r="I39"/>
  <c r="F42"/>
  <c r="K94" i="5"/>
  <c r="K92"/>
  <c r="Q67" i="9"/>
  <c r="G65"/>
  <c r="P75"/>
  <c r="F73"/>
  <c r="F75" s="1"/>
  <c r="G51"/>
  <c r="Q56"/>
  <c r="F40" i="1"/>
  <c r="G39"/>
  <c r="G38" s="1"/>
  <c r="G64" s="1"/>
  <c r="Q63" i="9"/>
  <c r="G58"/>
  <c r="I38" i="1"/>
  <c r="I64" s="1"/>
  <c r="F41"/>
  <c r="K72" i="5"/>
  <c r="J39" i="1"/>
  <c r="J38" s="1"/>
  <c r="J64" s="1"/>
  <c r="F52"/>
  <c r="H38"/>
  <c r="H64" s="1"/>
  <c r="F43"/>
  <c r="F55"/>
  <c r="K80" i="5"/>
  <c r="F63" i="1"/>
  <c r="F51" i="9"/>
  <c r="F56" s="1"/>
  <c r="P56"/>
  <c r="P71"/>
  <c r="F69"/>
  <c r="F71" s="1"/>
  <c r="F65"/>
  <c r="F67" s="1"/>
  <c r="P67"/>
  <c r="Q71"/>
  <c r="G69"/>
  <c r="P63"/>
  <c r="F60"/>
  <c r="F63" s="1"/>
  <c r="F46" i="1"/>
  <c r="F48"/>
  <c r="F44"/>
  <c r="F50"/>
  <c r="E39"/>
  <c r="E38" s="1"/>
  <c r="E64" s="1"/>
  <c r="K93" i="5"/>
  <c r="F447" i="3"/>
  <c r="D447" s="1"/>
  <c r="D598"/>
  <c r="N73" i="9"/>
  <c r="N75" s="1"/>
  <c r="G75"/>
  <c r="F39" i="1" l="1"/>
  <c r="Q77" i="9"/>
  <c r="Q83" s="1"/>
  <c r="Q140" s="1"/>
  <c r="Q137" s="1"/>
  <c r="E65" i="1"/>
  <c r="E105"/>
  <c r="N69" i="9"/>
  <c r="N71" s="1"/>
  <c r="G71"/>
  <c r="H65" i="1"/>
  <c r="H105"/>
  <c r="J65"/>
  <c r="J105"/>
  <c r="N51" i="9"/>
  <c r="N56" s="1"/>
  <c r="G56"/>
  <c r="F38" i="1"/>
  <c r="F64" s="1"/>
  <c r="P77" i="9"/>
  <c r="P83" s="1"/>
  <c r="I105" i="1"/>
  <c r="I65"/>
  <c r="N58" i="9"/>
  <c r="N63" s="1"/>
  <c r="G63"/>
  <c r="G105" i="1"/>
  <c r="G65"/>
  <c r="N65" i="9"/>
  <c r="N67" s="1"/>
  <c r="G67"/>
  <c r="F77"/>
  <c r="F83" s="1"/>
  <c r="Q141" l="1"/>
  <c r="Q138" s="1"/>
  <c r="G77"/>
  <c r="G83" s="1"/>
  <c r="G82" s="1"/>
  <c r="Q82"/>
  <c r="G141"/>
  <c r="G138" s="1"/>
  <c r="Q133"/>
  <c r="N77"/>
  <c r="N83" s="1"/>
  <c r="N82" s="1"/>
  <c r="F133"/>
  <c r="F82"/>
  <c r="F141"/>
  <c r="F138" s="1"/>
  <c r="F140"/>
  <c r="F137" s="1"/>
  <c r="P133"/>
  <c r="P82"/>
  <c r="P141"/>
  <c r="P138" s="1"/>
  <c r="P140"/>
  <c r="P137" s="1"/>
  <c r="F65" i="1"/>
  <c r="B105" s="1"/>
  <c r="F105"/>
  <c r="G140" i="9" l="1"/>
  <c r="G137" s="1"/>
  <c r="G133"/>
  <c r="B82"/>
  <c r="N140"/>
  <c r="N137" s="1"/>
  <c r="N141"/>
  <c r="N138" s="1"/>
  <c r="N133"/>
  <c r="B65" i="1"/>
  <c r="B133" i="9"/>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2019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text>
        <r>
          <rPr>
            <sz val="10"/>
            <color indexed="81"/>
            <rFont val="Times New Roman"/>
            <family val="1"/>
            <charset val="204"/>
          </rPr>
          <t xml:space="preserve">използва се от разпоредители с представителства в чужбина 
</t>
        </r>
      </text>
    </comment>
    <comment ref="D220" authorId="0">
      <text>
        <r>
          <rPr>
            <sz val="10"/>
            <color indexed="81"/>
            <rFont val="Times New Roman"/>
            <family val="1"/>
            <charset val="204"/>
          </rPr>
          <t>тук се отчитат разходите за СБКО, неотчетени по други позиции на ЕБК</t>
        </r>
      </text>
    </comment>
    <comment ref="D2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text>
        <r>
          <rPr>
            <sz val="10"/>
            <color indexed="81"/>
            <rFont val="Times New Roman"/>
            <family val="1"/>
            <charset val="204"/>
          </rPr>
          <t xml:space="preserve">използва се от разпоредители с представителства в чужбина 
</t>
        </r>
      </text>
    </comment>
    <comment ref="D660" authorId="0">
      <text>
        <r>
          <rPr>
            <sz val="10"/>
            <color indexed="81"/>
            <rFont val="Times New Roman"/>
            <family val="1"/>
            <charset val="204"/>
          </rPr>
          <t>тук се отчитат разходите за СБКО, неотчетени по други позиции на ЕБК</t>
        </r>
      </text>
    </comment>
    <comment ref="D66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1"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<sst xmlns="http://schemas.openxmlformats.org/spreadsheetml/2006/main" count="3522" uniqueCount="2254">
  <si>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</si>
  <si>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</si>
  <si>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</si>
  <si>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</si>
  <si>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</si>
  <si>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</si>
  <si>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</si>
  <si>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</si>
  <si>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</si>
  <si>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</si>
  <si>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</si>
  <si>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</si>
  <si>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</si>
  <si>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</si>
  <si>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</si>
  <si>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</si>
  <si>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</si>
  <si>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</si>
  <si>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</si>
  <si>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</si>
  <si>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</si>
  <si>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</si>
  <si>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</si>
  <si>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</si>
  <si>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</si>
  <si>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</si>
  <si>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</si>
  <si>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</si>
  <si>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</si>
  <si>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</si>
  <si>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</si>
  <si>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</si>
  <si>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</si>
  <si>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</si>
  <si>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</si>
  <si>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</si>
  <si>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</si>
  <si>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</si>
  <si>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</si>
  <si>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</si>
  <si>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</si>
  <si>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</si>
  <si>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</si>
  <si>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</si>
  <si>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</si>
  <si>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</si>
  <si>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</si>
  <si>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</si>
  <si>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</si>
  <si>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</si>
  <si>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</si>
  <si>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</si>
  <si>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</si>
  <si>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</si>
  <si>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</si>
  <si>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</si>
  <si>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</si>
  <si>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</si>
  <si>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</si>
  <si>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</si>
  <si>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</si>
  <si>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</si>
  <si>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</si>
  <si>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</si>
  <si>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</si>
  <si>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</si>
  <si>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</si>
  <si>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</si>
  <si>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</si>
  <si>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</si>
  <si>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</si>
  <si>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</si>
  <si>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</si>
  <si>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</si>
  <si>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</si>
  <si>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</si>
  <si>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</si>
  <si>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</si>
  <si>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</si>
  <si>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</si>
  <si>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</si>
  <si>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</si>
  <si>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</si>
  <si>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</si>
  <si>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</si>
  <si>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</si>
  <si>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</si>
  <si>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</si>
  <si>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</si>
  <si>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</si>
  <si>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</si>
  <si>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</si>
  <si>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</si>
  <si>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</si>
  <si>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</si>
  <si>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</si>
  <si>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</si>
  <si>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</si>
  <si>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</si>
  <si>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</si>
  <si>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</si>
  <si>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</si>
  <si>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</si>
  <si>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</si>
  <si>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</si>
  <si>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</si>
  <si>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</si>
  <si>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</si>
  <si>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</si>
  <si>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</si>
  <si>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</si>
  <si>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</si>
  <si>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</si>
  <si>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</si>
  <si>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</si>
  <si>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</si>
  <si>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</si>
  <si>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</si>
  <si>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</si>
  <si>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</si>
  <si>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</si>
  <si>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</si>
  <si>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</si>
  <si>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</si>
  <si>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</si>
  <si>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</si>
  <si>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</si>
  <si>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</si>
  <si>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</si>
  <si>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</si>
  <si>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</si>
  <si>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</si>
  <si>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</si>
  <si>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</si>
  <si>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</si>
  <si>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</si>
  <si>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</si>
  <si>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</si>
  <si>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</si>
  <si>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</si>
  <si>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</si>
  <si>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</si>
  <si>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</si>
  <si>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</si>
  <si>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</si>
  <si>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</si>
  <si>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</si>
  <si>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</si>
  <si>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</si>
  <si>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</si>
  <si>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</si>
  <si>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</si>
  <si>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</si>
  <si>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</si>
  <si>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</si>
  <si>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</si>
  <si>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</si>
  <si>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</si>
  <si>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</si>
  <si>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</si>
  <si>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</si>
  <si>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</si>
  <si>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</si>
  <si>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</si>
  <si>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</si>
  <si>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</si>
  <si>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</si>
  <si>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</si>
  <si>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</si>
  <si>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</si>
  <si>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</si>
  <si>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</si>
  <si>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</si>
  <si>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</si>
  <si>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</si>
  <si>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</si>
  <si>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</si>
  <si>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</si>
  <si>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</si>
  <si>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</si>
  <si>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</si>
  <si>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</si>
  <si>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</si>
  <si>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</si>
  <si>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</si>
  <si>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</si>
  <si>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</si>
  <si>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</si>
  <si>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</si>
  <si>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</si>
  <si>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</si>
  <si>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</si>
  <si>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</si>
  <si>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</si>
  <si>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</si>
  <si>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</si>
  <si>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</si>
  <si>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</si>
  <si>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</si>
  <si>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</si>
  <si>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</si>
  <si>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</si>
  <si>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</si>
  <si>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</si>
  <si>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</si>
  <si>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</si>
  <si>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</si>
  <si>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</si>
  <si>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</si>
  <si>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</si>
  <si>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</si>
  <si>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</si>
  <si>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</si>
  <si>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</si>
  <si>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</si>
  <si>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</si>
  <si>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</si>
  <si>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</si>
  <si>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</si>
  <si>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</si>
  <si>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</si>
  <si>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</si>
  <si>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</si>
  <si>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</si>
  <si>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</si>
  <si>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</si>
  <si>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</si>
  <si>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</si>
  <si>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</si>
  <si>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</si>
  <si>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</si>
  <si>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</si>
  <si>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</si>
  <si>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</si>
  <si>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</si>
  <si>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</si>
  <si>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</si>
  <si>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</si>
  <si>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</si>
  <si>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</si>
  <si>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</si>
  <si>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</si>
  <si>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</si>
  <si>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</si>
  <si>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</si>
  <si>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</si>
  <si>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</si>
  <si>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</si>
  <si>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</si>
  <si>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</si>
  <si>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</si>
  <si>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</si>
  <si>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</si>
  <si>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</si>
  <si>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</si>
  <si>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</si>
  <si>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</si>
  <si>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</si>
  <si>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</si>
  <si>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</si>
  <si>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</si>
  <si>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</si>
  <si>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</si>
  <si>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</si>
  <si>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</si>
  <si>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</si>
  <si>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</si>
  <si>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</si>
  <si>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</si>
  <si>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</si>
  <si>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</si>
  <si>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</si>
  <si>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</si>
  <si>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</si>
  <si>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</si>
  <si>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</si>
  <si>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</si>
  <si>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</si>
  <si>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</si>
  <si>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</si>
  <si>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</si>
  <si>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</si>
  <si>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</si>
  <si>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</si>
  <si>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</si>
  <si>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</si>
  <si>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</si>
  <si>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</si>
  <si>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</si>
  <si>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</si>
  <si>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</si>
  <si>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</si>
  <si>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</si>
  <si>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</si>
  <si>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</si>
  <si>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</si>
  <si>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</si>
  <si>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</si>
  <si>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</si>
  <si>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</si>
  <si>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</si>
  <si>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</si>
  <si>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</si>
  <si>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</si>
  <si>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</si>
  <si>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</si>
  <si>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</si>
  <si>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</si>
  <si>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</si>
  <si>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</si>
  <si>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</si>
  <si>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</si>
  <si>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</si>
  <si>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</si>
  <si>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</si>
  <si>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</si>
  <si>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</si>
  <si>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</si>
  <si>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</si>
  <si>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</si>
  <si>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</si>
  <si>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</si>
  <si>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</si>
  <si>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</si>
  <si>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</si>
  <si>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</si>
  <si>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</si>
  <si>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</si>
  <si>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</si>
  <si>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</si>
  <si>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</si>
  <si>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</si>
  <si>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</si>
  <si>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</si>
  <si>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</si>
  <si>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</si>
  <si>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</si>
  <si>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</si>
  <si>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</si>
  <si>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</si>
  <si>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</si>
  <si>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</si>
  <si>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</si>
  <si>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</si>
  <si>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</si>
  <si>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</si>
  <si>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</si>
  <si>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</si>
  <si>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</si>
  <si>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</si>
  <si>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</si>
  <si>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</si>
  <si>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</si>
  <si>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</si>
  <si>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</si>
  <si>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</si>
  <si>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</si>
  <si>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</si>
  <si>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</si>
  <si>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</si>
  <si>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</si>
  <si>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</si>
  <si>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</si>
  <si>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</si>
  <si>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</si>
  <si>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</si>
  <si>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</si>
  <si>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</si>
  <si>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</si>
  <si>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</si>
  <si>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</si>
  <si>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</si>
  <si>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</si>
  <si>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</si>
  <si>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</si>
  <si>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</si>
  <si>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</si>
  <si>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</si>
  <si>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</si>
  <si>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</si>
  <si>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</si>
  <si>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</si>
  <si>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</si>
  <si>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</si>
  <si>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</si>
  <si>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</si>
  <si>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</si>
  <si>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</si>
  <si>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</si>
  <si>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</si>
  <si>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</si>
  <si>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</si>
  <si>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</si>
  <si>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</si>
  <si>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</si>
  <si>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</si>
  <si>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</si>
  <si>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</si>
  <si>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</si>
  <si>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</si>
  <si>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</si>
  <si>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</si>
  <si>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</si>
  <si>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</si>
  <si>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</si>
  <si>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</si>
  <si>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</si>
  <si>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</si>
  <si>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</si>
  <si>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</si>
  <si>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</si>
  <si>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</si>
  <si>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</si>
  <si>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</si>
  <si>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</si>
  <si>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</si>
  <si>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</si>
  <si>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</si>
  <si>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</si>
  <si>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</si>
  <si>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</si>
  <si>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</si>
  <si>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</si>
  <si>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</si>
  <si>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</si>
  <si>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</si>
  <si>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</si>
  <si>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</si>
  <si>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</si>
  <si>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</si>
  <si>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</si>
  <si>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</si>
  <si>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</si>
  <si>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</si>
  <si>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</si>
  <si>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</si>
  <si>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</si>
  <si>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</si>
  <si>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</si>
  <si>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</si>
  <si>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</si>
  <si>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</si>
  <si>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</si>
  <si>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</si>
  <si>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</si>
  <si>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</si>
  <si>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</si>
  <si>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</si>
  <si>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</si>
  <si>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</si>
  <si>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</si>
  <si>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</si>
  <si>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</si>
  <si>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</si>
  <si>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</si>
  <si>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</si>
  <si>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</si>
  <si>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</si>
  <si>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</si>
  <si>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</si>
  <si>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</si>
  <si>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</si>
  <si>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</si>
  <si>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</si>
  <si>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</si>
  <si>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</si>
  <si>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</si>
  <si>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</si>
  <si>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</si>
  <si>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</si>
  <si>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</si>
  <si>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</si>
  <si>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</si>
  <si>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</si>
  <si>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</si>
  <si>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</si>
  <si>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</si>
  <si>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</si>
  <si>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</si>
  <si>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</si>
  <si>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</si>
  <si>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</si>
  <si>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</si>
  <si>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</si>
  <si>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</si>
  <si>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</si>
  <si>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</si>
  <si>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</si>
  <si>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</si>
  <si>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</si>
  <si>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</si>
  <si>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</si>
  <si>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</si>
  <si>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</si>
  <si>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</si>
  <si>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</si>
  <si>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</si>
  <si>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</si>
  <si>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</si>
  <si>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</si>
  <si>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</si>
  <si>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</si>
  <si>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</si>
  <si>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</si>
  <si>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</si>
  <si>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</si>
  <si>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</si>
  <si>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</si>
  <si>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</si>
  <si>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</si>
  <si>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</si>
  <si>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</si>
  <si>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</si>
  <si>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</si>
  <si>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</si>
  <si>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</si>
  <si>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</si>
  <si>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</si>
  <si>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</si>
  <si>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</si>
  <si>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</si>
  <si>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</si>
  <si>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</si>
  <si>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</si>
  <si>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</si>
  <si>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</si>
  <si>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</si>
  <si>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</si>
  <si>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</si>
  <si>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</si>
  <si>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</si>
  <si>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</si>
  <si>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</si>
  <si>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</si>
  <si>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</si>
  <si>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</si>
  <si>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</si>
  <si>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</si>
  <si>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</si>
  <si>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</si>
  <si>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</si>
  <si>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</si>
  <si>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</si>
  <si>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</si>
  <si>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</si>
  <si>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</si>
  <si>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</si>
  <si>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</si>
  <si>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</si>
  <si>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</si>
  <si>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</si>
  <si>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</si>
  <si>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</si>
  <si>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</si>
  <si>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</si>
  <si>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</si>
  <si>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</si>
  <si>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</si>
  <si>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</si>
  <si>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</si>
  <si>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</si>
  <si>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</si>
  <si>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</si>
  <si>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</si>
  <si>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</si>
  <si>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</si>
  <si>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</si>
  <si>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</si>
  <si>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</si>
  <si>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</si>
  <si>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</si>
  <si>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</si>
  <si>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</si>
  <si>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</si>
  <si>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</si>
  <si>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</si>
  <si>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</si>
  <si>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</si>
  <si>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</si>
  <si>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</si>
  <si>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</si>
  <si>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</si>
  <si>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</si>
  <si>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</si>
  <si>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</si>
  <si>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</si>
  <si>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</si>
  <si>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</si>
  <si>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</si>
  <si>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</si>
  <si>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</si>
  <si>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</si>
  <si>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</si>
  <si>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</si>
  <si>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</si>
  <si>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</si>
  <si>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</si>
  <si>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</si>
  <si>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</si>
  <si>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</si>
  <si>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</si>
  <si>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</si>
  <si>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</si>
  <si>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</si>
  <si>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</si>
  <si>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</si>
  <si>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</si>
  <si>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</si>
  <si>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</si>
  <si>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</si>
  <si>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</si>
  <si>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</si>
  <si>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</si>
  <si>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</si>
  <si>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</si>
  <si>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</si>
  <si>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</si>
  <si>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</si>
  <si>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</si>
  <si>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</si>
  <si>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</si>
  <si>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</si>
  <si>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</si>
  <si>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</si>
  <si>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</si>
  <si>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</si>
  <si>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</si>
  <si>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</si>
  <si>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</si>
  <si>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</si>
  <si>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</si>
  <si>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</si>
  <si>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</si>
  <si>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</si>
  <si>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</si>
  <si>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</si>
  <si>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</si>
  <si>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</si>
  <si>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</si>
  <si>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</si>
  <si>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</si>
  <si>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</si>
  <si>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</si>
  <si>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</si>
  <si>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</si>
  <si>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</si>
  <si>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</si>
  <si>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</si>
  <si>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</si>
  <si>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</si>
  <si>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</si>
  <si>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</si>
  <si>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</si>
  <si>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</si>
  <si>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</si>
  <si>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</si>
  <si>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</si>
  <si>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</si>
  <si>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</si>
  <si>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</si>
  <si>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</si>
  <si>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</si>
  <si>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</si>
  <si>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</si>
  <si>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</si>
  <si>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</si>
  <si>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</si>
  <si>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</si>
  <si>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</si>
  <si>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</si>
  <si>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</si>
  <si>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</si>
  <si>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</si>
  <si>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</si>
  <si>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</si>
  <si>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</si>
  <si>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</si>
  <si>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</si>
  <si>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</si>
  <si>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</si>
  <si>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</si>
  <si>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</si>
  <si>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</si>
  <si>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</si>
  <si>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</si>
  <si>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</si>
  <si>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</si>
  <si>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</si>
  <si>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</si>
  <si>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</si>
  <si>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</si>
  <si>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</si>
  <si>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</si>
  <si>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</si>
  <si>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</si>
  <si>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</si>
  <si>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</si>
  <si>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</si>
  <si>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</si>
  <si>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</si>
  <si>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</si>
  <si>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</si>
  <si>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</si>
  <si>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</si>
  <si>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</si>
  <si>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</si>
  <si>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</si>
  <si>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</si>
  <si>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</si>
  <si>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</si>
  <si>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</si>
  <si>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</si>
  <si>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</si>
  <si>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</si>
  <si>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</si>
  <si>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</si>
  <si>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</si>
  <si>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</si>
  <si>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</si>
  <si>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</si>
  <si>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</si>
  <si>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</si>
  <si>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</si>
  <si>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</si>
  <si>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</si>
  <si>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</si>
  <si>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</si>
  <si>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</si>
  <si>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</si>
  <si>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</si>
  <si>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</si>
  <si>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</si>
  <si>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</si>
  <si>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</si>
  <si>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</si>
  <si>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</si>
  <si>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</si>
  <si>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</si>
  <si>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</si>
  <si>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</si>
  <si>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</si>
  <si>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</si>
  <si>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</si>
  <si>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</si>
  <si>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</si>
  <si>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</si>
  <si>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</si>
  <si>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</si>
  <si>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</si>
  <si>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</si>
  <si>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</si>
  <si>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</si>
  <si>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</si>
  <si>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</si>
  <si>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</si>
  <si>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</si>
  <si>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</si>
  <si>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</si>
  <si>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</si>
  <si>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</si>
  <si>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</si>
  <si>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</si>
  <si>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</si>
  <si>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</si>
  <si>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</si>
  <si>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</si>
  <si>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</si>
  <si>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</si>
  <si>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</si>
  <si>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</si>
  <si>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</si>
  <si>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</si>
  <si>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</si>
  <si>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</si>
  <si>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</si>
  <si>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</si>
  <si>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</si>
  <si>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</si>
  <si>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</si>
  <si>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</si>
  <si>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</si>
  <si>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</si>
  <si>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</si>
  <si>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</si>
  <si>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</si>
  <si>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</si>
  <si>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</si>
  <si>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</si>
  <si>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</si>
  <si>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</si>
  <si>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</si>
  <si>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</si>
  <si>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</si>
  <si>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</si>
  <si>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</si>
  <si>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</si>
  <si>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</si>
  <si>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</si>
  <si>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</si>
  <si>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</si>
  <si>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</si>
  <si>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</si>
  <si>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</si>
  <si>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</si>
  <si>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</si>
  <si>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</si>
  <si>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</si>
  <si>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</si>
  <si>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</si>
  <si>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</si>
  <si>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</si>
  <si>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</si>
  <si>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</si>
  <si>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</si>
  <si>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</si>
  <si>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</si>
  <si>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</si>
  <si>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</si>
  <si>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</si>
  <si>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</si>
  <si>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</si>
  <si>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</si>
  <si>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</si>
  <si>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</si>
  <si>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</si>
  <si>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</si>
  <si>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</si>
  <si>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</si>
  <si>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</si>
  <si>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</si>
  <si>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</si>
  <si>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</si>
  <si>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</si>
  <si>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</si>
  <si>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</si>
  <si>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</si>
  <si>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</si>
  <si>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</si>
  <si>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</si>
  <si>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</si>
  <si>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</si>
  <si>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</si>
  <si>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</si>
  <si>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</si>
  <si>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</si>
  <si>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</si>
  <si>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</si>
  <si>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</si>
  <si>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</si>
  <si>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</si>
  <si>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</si>
  <si>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</si>
  <si>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</si>
  <si>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</si>
  <si>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</si>
  <si>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</si>
  <si>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</si>
  <si>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</si>
  <si>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</si>
  <si>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</si>
  <si>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</si>
  <si>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</si>
  <si>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</si>
  <si>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</si>
  <si>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</si>
  <si>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</si>
  <si>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</si>
  <si>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</si>
  <si>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</si>
  <si>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</si>
  <si>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</si>
  <si>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</si>
  <si>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</si>
  <si>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</si>
  <si>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</si>
  <si>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</si>
  <si>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</si>
  <si>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</si>
  <si>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</si>
  <si>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</si>
  <si>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</si>
  <si>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</si>
  <si>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</si>
  <si>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</si>
  <si>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</si>
  <si>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</si>
  <si>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</si>
  <si>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</si>
  <si>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</si>
  <si>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</si>
  <si>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</si>
  <si>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</si>
  <si>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</si>
  <si>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</si>
  <si>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</si>
  <si>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</si>
  <si>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</si>
  <si>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</si>
  <si>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</si>
  <si>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</si>
  <si>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</si>
  <si>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</si>
  <si>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</si>
  <si>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</si>
  <si>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</si>
  <si>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</si>
  <si>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</si>
  <si>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</si>
  <si>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</si>
  <si>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</si>
  <si>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</si>
  <si>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</si>
  <si>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</si>
  <si>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</si>
  <si>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</si>
  <si>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</si>
  <si>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</si>
  <si>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</si>
  <si>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</si>
  <si>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</si>
  <si>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</si>
  <si>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</si>
  <si>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</si>
  <si>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</si>
  <si>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</si>
  <si>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</si>
  <si>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</si>
  <si>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</si>
  <si>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</si>
  <si>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</si>
  <si>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</si>
  <si>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</si>
  <si>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</si>
  <si>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</si>
  <si>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</si>
  <si>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</si>
  <si>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</si>
  <si>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</si>
  <si>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</si>
  <si>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</si>
  <si>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</si>
  <si>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</si>
  <si>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</si>
  <si>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</si>
  <si>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</si>
  <si>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</si>
  <si>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</si>
  <si>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</si>
  <si>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</si>
  <si>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</si>
  <si>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</si>
  <si>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</si>
  <si>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</si>
  <si>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</si>
  <si>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</si>
  <si>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</si>
  <si>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</si>
  <si>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</si>
  <si>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</si>
  <si>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</si>
  <si>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</si>
  <si>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</si>
  <si>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</si>
  <si>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</si>
  <si>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</si>
  <si>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</si>
  <si>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</si>
  <si>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</si>
  <si>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</si>
  <si>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</si>
  <si>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</si>
  <si>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</si>
  <si>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</si>
  <si>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</si>
  <si>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</si>
  <si>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</si>
  <si>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</si>
  <si>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</si>
  <si>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</si>
  <si>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</si>
  <si>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</si>
  <si>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</si>
  <si>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</si>
  <si>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</si>
  <si>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</si>
  <si>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</si>
  <si>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</si>
  <si>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</si>
  <si>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</si>
  <si>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</si>
  <si>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</si>
  <si>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</si>
  <si>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</si>
  <si>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</si>
  <si>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</si>
  <si>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</si>
  <si>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</si>
  <si>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</si>
  <si>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</si>
  <si>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</si>
  <si>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</si>
  <si>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</si>
  <si>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</si>
  <si>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</si>
  <si>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</si>
  <si>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</si>
  <si>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</si>
  <si>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</si>
  <si>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</si>
  <si>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</si>
  <si>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</si>
  <si>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</si>
  <si>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</si>
  <si>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</si>
  <si>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</si>
  <si>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</si>
  <si>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</si>
  <si>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</si>
  <si>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</si>
  <si>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</si>
  <si>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</si>
  <si>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</si>
  <si>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</si>
  <si>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</si>
  <si>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</si>
  <si>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</si>
  <si>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</si>
  <si>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</si>
  <si>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</si>
  <si>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</si>
  <si>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</si>
  <si>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</si>
  <si>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</si>
  <si>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</si>
  <si>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</si>
  <si>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</si>
  <si>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</si>
  <si>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</si>
  <si>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</si>
  <si>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</si>
  <si>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</si>
  <si>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</si>
  <si>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</si>
  <si>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</si>
  <si>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</si>
  <si>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</si>
  <si>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</si>
  <si>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</si>
  <si>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</si>
  <si>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</si>
  <si>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</si>
  <si>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</si>
  <si>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</si>
  <si>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</si>
  <si>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</si>
  <si>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</si>
  <si>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</si>
  <si>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</si>
  <si>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</si>
  <si>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</si>
  <si>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</si>
  <si>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</si>
  <si>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</si>
  <si>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</si>
  <si>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</si>
  <si>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</si>
  <si>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</si>
  <si>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</si>
  <si>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</si>
  <si>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</si>
  <si>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</si>
  <si>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</si>
  <si>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</si>
  <si>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</si>
  <si>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</si>
  <si>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</si>
  <si>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</si>
  <si>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</si>
  <si>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</si>
  <si>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</si>
  <si>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</si>
  <si>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</si>
  <si>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</si>
  <si>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</si>
  <si>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</si>
  <si>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</si>
  <si>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</si>
  <si>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</si>
  <si>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</si>
  <si>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</si>
  <si>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</si>
  <si>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</si>
  <si>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</si>
  <si>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</si>
  <si>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</si>
  <si>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</si>
  <si>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</si>
  <si>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</si>
  <si>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</si>
  <si>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</si>
  <si>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</si>
  <si>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</si>
  <si>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</si>
  <si>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</si>
  <si>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</si>
  <si>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</si>
  <si>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</si>
  <si>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</si>
  <si>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</si>
  <si>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</si>
  <si>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</si>
  <si>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</si>
  <si>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</si>
  <si>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</si>
  <si>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</si>
  <si>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</si>
  <si>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</si>
  <si>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</si>
  <si>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</si>
  <si>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</si>
  <si>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</si>
  <si>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</si>
  <si>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</si>
  <si>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</si>
  <si>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</si>
  <si>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</si>
  <si>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</si>
  <si>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</si>
  <si>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</si>
  <si>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</si>
  <si>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</si>
  <si>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</si>
  <si>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</si>
  <si>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</si>
  <si>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</si>
  <si>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</si>
  <si>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</si>
  <si>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</si>
  <si>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</si>
  <si>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</si>
  <si>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</si>
  <si>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</si>
  <si>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</si>
  <si>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</si>
  <si>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</si>
  <si>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</si>
  <si>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</si>
  <si>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</si>
  <si>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</si>
  <si>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</si>
  <si>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</si>
  <si>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</si>
  <si>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</si>
  <si>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</si>
  <si>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</si>
  <si>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</si>
  <si>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</si>
  <si>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</si>
  <si>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</si>
  <si>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</si>
  <si>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</si>
  <si>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</si>
  <si>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</si>
  <si>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</si>
  <si>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</si>
  <si>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</si>
  <si>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</si>
  <si>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</si>
  <si>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</si>
  <si>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</si>
  <si>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</si>
  <si>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</si>
  <si>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</si>
  <si>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</si>
  <si>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</si>
  <si>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</si>
  <si>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</si>
  <si>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</si>
  <si>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</si>
  <si>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</si>
  <si>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</si>
  <si>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</si>
  <si>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</si>
  <si>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</si>
  <si>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</si>
  <si>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</si>
  <si>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</si>
  <si>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</si>
  <si>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</si>
  <si>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</si>
  <si>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</si>
  <si>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</si>
  <si>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</si>
  <si>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</si>
  <si>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</si>
  <si>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</si>
  <si>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</si>
  <si>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</si>
  <si>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</si>
  <si>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</si>
  <si>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</si>
  <si>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</si>
  <si>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</si>
  <si>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</si>
  <si>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</si>
  <si>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</si>
  <si>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</si>
  <si>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</si>
  <si>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</si>
  <si>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</si>
  <si>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</si>
  <si>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</si>
  <si>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</si>
  <si>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</si>
  <si>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</si>
  <si>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</si>
  <si>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</si>
  <si>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</si>
  <si>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</si>
  <si>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</si>
  <si>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</si>
  <si>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</si>
  <si>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</si>
  <si>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</si>
  <si>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</si>
  <si>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</si>
  <si>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</si>
  <si>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</si>
  <si>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</si>
  <si>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</si>
  <si>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</si>
  <si>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</si>
  <si>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</si>
  <si>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</si>
  <si>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</si>
  <si>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</si>
  <si>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</si>
  <si>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</si>
  <si>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</si>
  <si>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</si>
  <si>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</si>
  <si>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</si>
  <si>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</si>
  <si>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</si>
  <si>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</si>
  <si>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</si>
  <si>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</si>
  <si>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</si>
  <si>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</si>
  <si>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</si>
  <si>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</si>
  <si>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</si>
  <si>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</si>
  <si>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</si>
  <si>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</si>
  <si>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</si>
  <si>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</si>
  <si>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</si>
  <si>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</si>
  <si>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</si>
  <si>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</si>
  <si>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</si>
  <si>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</si>
  <si>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</si>
  <si>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</si>
  <si>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</si>
  <si>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</si>
  <si>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</si>
  <si>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</si>
  <si>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</si>
  <si>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</si>
  <si>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</si>
  <si>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</si>
  <si>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</si>
  <si>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</si>
  <si>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</si>
  <si>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</si>
  <si>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</si>
  <si>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</si>
  <si>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</si>
  <si>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</si>
  <si>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</si>
  <si>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</si>
  <si>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</si>
  <si>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</si>
  <si>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</si>
  <si>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</si>
  <si>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</si>
  <si>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</si>
  <si>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</si>
  <si>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</si>
  <si>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</si>
  <si>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</si>
  <si>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</si>
  <si>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</si>
  <si>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</si>
  <si>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</si>
  <si>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</si>
  <si>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</si>
  <si>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</si>
  <si>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</si>
  <si>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</si>
  <si>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</si>
  <si>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</si>
  <si>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</si>
  <si>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</si>
  <si>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</si>
  <si>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</si>
  <si>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</si>
  <si>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</si>
  <si>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</si>
  <si>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</si>
  <si>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</si>
  <si>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</si>
  <si>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</si>
  <si>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</si>
  <si>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</si>
  <si>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</si>
  <si>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</si>
  <si>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</si>
  <si>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</si>
  <si>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</si>
  <si>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</si>
  <si>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</si>
  <si>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</si>
  <si>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</si>
  <si>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</si>
  <si>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</si>
  <si>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</si>
  <si>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</si>
  <si>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</si>
  <si>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</si>
  <si>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</si>
  <si>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</si>
  <si>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</si>
  <si>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</si>
  <si>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</si>
  <si>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</si>
  <si>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</si>
  <si>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</si>
  <si>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</si>
  <si>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</si>
  <si>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</si>
  <si>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</si>
  <si>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</si>
  <si>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</si>
  <si>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</si>
  <si>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</si>
  <si>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</si>
  <si>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</si>
  <si>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</si>
  <si>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</si>
  <si>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</si>
  <si>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</si>
  <si>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</si>
  <si>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</si>
  <si>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</si>
  <si>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</si>
  <si>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</si>
  <si>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</si>
  <si>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</si>
  <si>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</si>
  <si>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</si>
  <si>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</si>
  <si>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</si>
  <si>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</si>
  <si>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</si>
  <si>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</si>
  <si>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</si>
  <si>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</si>
  <si>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</si>
  <si>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</si>
  <si>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</si>
  <si>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</si>
  <si>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</si>
  <si>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</si>
  <si>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</si>
  <si>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</si>
  <si>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</si>
  <si>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</si>
  <si>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</si>
  <si>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</si>
  <si>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</si>
  <si>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</si>
  <si>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</si>
  <si>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</si>
  <si>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</si>
  <si>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</si>
  <si>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</si>
  <si>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</si>
  <si>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</si>
  <si>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</si>
  <si>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</si>
  <si>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</si>
  <si>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</si>
  <si>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</si>
  <si>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</si>
  <si>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</si>
  <si>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</si>
  <si>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</si>
  <si>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</si>
  <si>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</si>
  <si>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</si>
  <si>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</si>
  <si>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</si>
  <si>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</si>
  <si>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</si>
  <si>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</si>
  <si>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</si>
  <si>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</si>
  <si>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</si>
  <si>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</si>
  <si>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</si>
  <si>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</si>
  <si>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</si>
  <si>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</si>
  <si>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</si>
  <si>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</si>
  <si>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</si>
  <si>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</si>
  <si>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</si>
  <si>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</si>
  <si>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</si>
  <si>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</si>
  <si>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</si>
  <si>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</si>
  <si>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</si>
  <si>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</si>
  <si>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</si>
  <si>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</si>
  <si>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</si>
  <si>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</si>
  <si>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</si>
  <si>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</si>
  <si>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</si>
  <si>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</si>
  <si>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</si>
  <si>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</si>
  <si>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</si>
  <si>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</si>
  <si>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</si>
  <si>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</si>
  <si>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</si>
  <si>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</si>
  <si>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</si>
  <si>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</si>
  <si>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</si>
  <si>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</si>
  <si>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</si>
  <si>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</si>
  <si>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</si>
  <si>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</si>
  <si>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</si>
  <si>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</si>
  <si>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</si>
  <si>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</si>
  <si>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</si>
  <si>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</si>
  <si>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</si>
  <si>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</si>
  <si>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</si>
  <si>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</si>
  <si>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</si>
  <si>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</si>
  <si>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</si>
  <si>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</si>
  <si>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</si>
  <si>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</si>
  <si>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</si>
  <si>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</si>
  <si>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</si>
  <si>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</si>
  <si>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</si>
  <si>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</si>
  <si>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</si>
  <si>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</si>
  <si>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</si>
  <si>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</si>
  <si>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</si>
  <si>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</si>
  <si>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</si>
  <si>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</si>
  <si>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</si>
  <si>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</si>
  <si>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</si>
  <si>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</si>
  <si>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</si>
  <si>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</si>
  <si>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</si>
  <si>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</si>
  <si>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</si>
  <si>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</si>
  <si>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</si>
  <si>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</si>
  <si>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</si>
  <si>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</si>
  <si>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</si>
  <si>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</si>
  <si>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</si>
  <si>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</si>
  <si>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</si>
  <si>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</si>
  <si>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</si>
  <si>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</si>
  <si>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</si>
  <si>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</si>
  <si>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</si>
  <si>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</si>
  <si>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</si>
  <si>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</si>
  <si>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</si>
  <si>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</si>
  <si>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</si>
  <si>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</si>
  <si>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</si>
  <si>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</si>
  <si>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</si>
  <si>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</si>
  <si>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</si>
  <si>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</si>
  <si>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</si>
  <si>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</si>
  <si>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</si>
  <si>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</si>
  <si>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</si>
  <si>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</si>
  <si>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</si>
  <si>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</si>
  <si>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</si>
  <si>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</si>
  <si>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</si>
  <si>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</si>
  <si>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</si>
  <si>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</si>
  <si>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</si>
  <si>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</si>
  <si>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</si>
  <si>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</si>
  <si>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</si>
  <si>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</si>
  <si>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</si>
  <si>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</si>
  <si>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</si>
  <si>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</si>
  <si>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</si>
  <si>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</si>
  <si>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</si>
  <si>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</si>
  <si>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</si>
  <si>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</si>
  <si>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</si>
  <si>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</si>
  <si>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</si>
  <si>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</si>
  <si>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</si>
  <si>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</si>
  <si>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</si>
  <si>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</si>
  <si>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</si>
  <si>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</si>
  <si>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</si>
  <si>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</si>
  <si>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</si>
  <si>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</si>
  <si>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</si>
  <si>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</si>
  <si>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</si>
  <si>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</si>
  <si>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</si>
  <si>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</si>
  <si>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</si>
  <si>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</si>
  <si>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</si>
  <si>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</si>
  <si>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</si>
  <si>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</si>
  <si>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</si>
  <si>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</si>
  <si>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</si>
  <si>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</si>
  <si>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</si>
  <si>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</si>
  <si>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</si>
  <si>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</si>
  <si>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</si>
  <si>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</si>
  <si>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</si>
  <si>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</si>
  <si>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</si>
  <si>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</si>
  <si>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</si>
  <si>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</si>
  <si>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</si>
  <si>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</si>
  <si>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</si>
  <si>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</si>
  <si>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</si>
  <si>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</si>
  <si>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</si>
  <si>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</si>
  <si>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</si>
  <si>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</si>
  <si>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</si>
  <si>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</si>
  <si>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</si>
  <si>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</si>
  <si>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</si>
  <si>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</si>
  <si>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</si>
  <si>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</si>
  <si>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</si>
  <si>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</si>
  <si>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</si>
  <si>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</si>
  <si>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</si>
  <si>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</si>
  <si>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</si>
  <si>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</si>
  <si>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</si>
  <si>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</si>
  <si>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</si>
  <si>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</si>
  <si>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</si>
  <si>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</si>
  <si>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</si>
  <si>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</si>
  <si>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</si>
  <si>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</si>
  <si>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</si>
  <si>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</si>
  <si>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</si>
  <si>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</si>
  <si>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</si>
  <si>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</si>
  <si>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</si>
  <si>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</si>
  <si>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</si>
  <si>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</si>
  <si>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</si>
  <si>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</si>
  <si>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</si>
  <si>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</si>
  <si>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</si>
  <si>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</si>
  <si>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</si>
  <si>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</si>
  <si>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</si>
  <si>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</si>
  <si>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</si>
  <si>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</si>
  <si>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</si>
  <si>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</si>
  <si>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</si>
  <si>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</si>
  <si>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</si>
  <si>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</si>
  <si>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</si>
  <si>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</si>
  <si>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</si>
  <si>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</si>
  <si>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</si>
  <si>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</si>
  <si>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</si>
  <si>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</si>
  <si>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</si>
  <si>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</si>
  <si>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</si>
  <si>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</si>
  <si>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</si>
  <si>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</si>
  <si>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</si>
  <si>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</si>
  <si>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</si>
  <si>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</si>
  <si>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</si>
  <si>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</si>
  <si>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</si>
  <si>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</si>
  <si>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</si>
  <si>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</si>
  <si>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</si>
  <si>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</si>
  <si>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</si>
  <si>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</si>
  <si>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</si>
  <si>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</si>
  <si>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</si>
  <si>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</si>
  <si>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</si>
  <si>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</si>
  <si>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</si>
  <si>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</si>
  <si>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</si>
  <si>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</si>
  <si>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</si>
  <si>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</si>
  <si>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</si>
  <si>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</si>
  <si>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</si>
  <si>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</si>
  <si>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</si>
  <si>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</si>
  <si>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</si>
  <si>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</si>
  <si>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</si>
  <si>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</si>
  <si>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</si>
  <si>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</si>
  <si>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</si>
  <si>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</si>
  <si>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</si>
  <si>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</si>
  <si>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</si>
  <si>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</si>
  <si>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</si>
  <si>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</si>
  <si>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</si>
  <si>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</si>
  <si>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</si>
  <si>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</si>
  <si>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</si>
  <si>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</si>
  <si>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</si>
  <si>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</si>
  <si>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</si>
  <si>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</si>
  <si>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</si>
  <si>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</si>
  <si>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</si>
  <si>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</si>
  <si>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</si>
  <si>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</si>
  <si>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</si>
  <si>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</si>
  <si>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</si>
  <si>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</si>
  <si>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</si>
  <si>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</si>
  <si>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</si>
  <si>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</si>
  <si>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</si>
  <si>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</si>
  <si>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</si>
  <si>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</si>
  <si>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</si>
  <si>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</si>
  <si>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</si>
  <si>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</si>
  <si>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</si>
  <si>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</si>
  <si>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</si>
  <si>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</si>
  <si>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</si>
  <si>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</si>
  <si>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</si>
  <si>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</si>
  <si>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</si>
  <si>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</si>
  <si>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</si>
  <si>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</si>
  <si>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</si>
  <si>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</si>
  <si>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</si>
  <si>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</si>
  <si>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</si>
  <si>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</si>
  <si>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</si>
  <si>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</si>
  <si>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</si>
  <si>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</si>
  <si>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</si>
  <si>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</si>
  <si>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</si>
  <si>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</si>
  <si>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</si>
  <si>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</si>
  <si>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</si>
  <si>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</si>
  <si>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</si>
  <si>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</si>
  <si>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</si>
  <si>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</si>
  <si>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</si>
  <si>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</si>
  <si>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</si>
  <si>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</si>
  <si>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</si>
  <si>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</si>
  <si>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</si>
  <si>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</si>
  <si>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</si>
  <si>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</si>
  <si>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</si>
  <si>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</si>
  <si>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</si>
  <si>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</si>
  <si>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</si>
  <si>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</si>
  <si>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</si>
  <si>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</si>
  <si>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</si>
  <si>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</si>
  <si>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</si>
  <si>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</si>
  <si>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</si>
  <si>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</si>
  <si>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</si>
  <si>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</si>
  <si>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</si>
  <si>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</si>
  <si>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</si>
  <si>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</si>
  <si>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</si>
  <si>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</si>
  <si>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</si>
  <si>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</si>
  <si>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</si>
  <si>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</si>
  <si>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</si>
  <si>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</si>
  <si>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</si>
  <si>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</si>
  <si>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</si>
  <si>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</si>
  <si>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</si>
  <si>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</si>
  <si>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</si>
  <si>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</si>
  <si>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</si>
  <si>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</si>
  <si>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</si>
  <si>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</si>
  <si>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</si>
  <si>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</si>
  <si>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</si>
  <si>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</si>
  <si>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</si>
  <si>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</si>
  <si>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</si>
  <si>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</si>
  <si>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</si>
  <si>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</si>
  <si>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</si>
  <si>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</si>
  <si>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</si>
  <si>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</si>
  <si>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</si>
  <si>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</si>
  <si>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</si>
  <si>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</si>
  <si>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</si>
  <si>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</si>
  <si>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</si>
  <si>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</si>
  <si>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</si>
  <si>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</si>
  <si>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</si>
  <si>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</si>
  <si>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</si>
  <si>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</si>
  <si>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</si>
  <si>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</si>
  <si>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</si>
  <si>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</si>
  <si>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</si>
  <si>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</si>
  <si>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</si>
  <si>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</si>
  <si>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</si>
  <si>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</si>
  <si>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</si>
  <si>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</si>
  <si>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</si>
  <si>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</si>
  <si>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</si>
  <si>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</si>
  <si>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</si>
  <si>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</si>
  <si>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</si>
  <si>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</si>
  <si>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</si>
  <si>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</si>
  <si>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</si>
  <si>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</si>
  <si>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</si>
  <si>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</si>
  <si>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</si>
  <si>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</si>
  <si>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</si>
  <si>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</si>
  <si>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</si>
  <si>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</si>
  <si>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</si>
  <si>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</si>
  <si>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</si>
  <si>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</si>
  <si>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</si>
  <si>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</si>
  <si>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</si>
  <si>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</si>
  <si>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</si>
  <si>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</si>
  <si>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</si>
  <si>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</si>
  <si>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</si>
  <si>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</si>
  <si>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</si>
  <si>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</si>
  <si>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</si>
  <si>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</si>
  <si>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</si>
  <si>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</si>
  <si>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</si>
  <si>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</si>
  <si>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</si>
  <si>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</si>
  <si>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</si>
  <si>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</si>
  <si>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</si>
  <si>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</si>
  <si>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</si>
  <si>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</si>
  <si>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</si>
  <si>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</si>
  <si>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</si>
  <si>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</si>
  <si>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</si>
  <si>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</si>
  <si>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</si>
  <si>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</si>
  <si>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</si>
  <si>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</si>
  <si>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</si>
  <si>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</si>
  <si>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</si>
  <si>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</si>
  <si>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</si>
  <si>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</si>
  <si>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</si>
  <si>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</si>
  <si>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</si>
  <si>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</si>
  <si>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</si>
  <si>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</si>
  <si>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</si>
  <si>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</si>
  <si>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</si>
  <si>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</si>
  <si>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</si>
  <si>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</si>
  <si>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</si>
  <si>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</si>
  <si>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</si>
  <si>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</si>
  <si>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</si>
  <si>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</si>
  <si>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</si>
  <si>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</si>
  <si>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</si>
  <si>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</si>
  <si>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</si>
  <si>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</si>
  <si>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</si>
  <si>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</si>
  <si>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</si>
  <si>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</si>
  <si>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</si>
  <si>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</si>
  <si>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</si>
  <si>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</si>
  <si>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</si>
  <si>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</si>
  <si>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</si>
  <si>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</si>
  <si>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</si>
  <si>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</si>
  <si>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</si>
  <si>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</si>
  <si>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</si>
  <si>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</si>
  <si>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</si>
  <si>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</si>
  <si>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</si>
  <si>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</si>
  <si>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</si>
  <si>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</si>
  <si>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</si>
  <si>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</si>
  <si>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</si>
  <si>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</si>
  <si>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</si>
  <si>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</si>
  <si>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</si>
  <si>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</si>
  <si>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</si>
  <si>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</si>
  <si>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</si>
  <si>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</si>
  <si>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</si>
  <si>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</si>
  <si>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</si>
  <si>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</si>
  <si>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</si>
  <si>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</si>
  <si>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</si>
  <si>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</si>
  <si>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</si>
  <si>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</si>
  <si>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</si>
  <si>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</si>
  <si>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</si>
  <si>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</si>
  <si>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</si>
  <si>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</si>
  <si>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</si>
  <si>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</si>
  <si>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</si>
  <si>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</si>
  <si>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</si>
  <si>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</si>
  <si>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</si>
  <si>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</si>
  <si>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</si>
  <si>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</si>
  <si>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</si>
  <si>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</si>
  <si>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</si>
  <si>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</si>
  <si>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</si>
  <si>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</si>
  <si>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</si>
  <si>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</si>
  <si>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</si>
  <si>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</si>
  <si>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</si>
  <si>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</si>
  <si>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</si>
  <si>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</si>
  <si>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</si>
  <si>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</si>
  <si>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</si>
  <si>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</si>
  <si>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</si>
  <si>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</si>
  <si>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</si>
  <si>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</si>
  <si>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</si>
  <si>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</si>
  <si>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</si>
  <si>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</si>
  <si>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</si>
  <si>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</si>
  <si>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</si>
  <si>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</si>
  <si>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</si>
  <si>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</si>
  <si>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</si>
  <si>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</si>
  <si>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</si>
  <si>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</si>
  <si>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</si>
  <si>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</si>
  <si>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</si>
  <si>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</si>
  <si>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</si>
  <si>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</si>
  <si>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</si>
  <si>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</si>
  <si>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</si>
  <si>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</si>
  <si>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</si>
  <si>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</si>
  <si>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</si>
  <si>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</si>
  <si>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</si>
  <si>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</si>
  <si>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</si>
  <si>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</si>
  <si>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</si>
  <si>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</si>
  <si>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</si>
  <si>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</si>
  <si>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</si>
  <si>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</si>
  <si>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</si>
  <si>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</si>
  <si>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</si>
  <si>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</si>
  <si>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</si>
  <si>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</si>
  <si>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</si>
  <si>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</si>
  <si>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</si>
  <si>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</si>
  <si>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</si>
  <si>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</si>
  <si>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</si>
  <si>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</si>
  <si>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</si>
  <si>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</si>
  <si>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</si>
  <si>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</si>
  <si>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</si>
  <si>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</si>
  <si>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</si>
  <si>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</si>
  <si>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</si>
  <si>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</si>
  <si>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</si>
  <si>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</si>
  <si>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</si>
  <si>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</si>
  <si>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</si>
  <si>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</si>
  <si>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</si>
  <si>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</si>
  <si>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</si>
  <si>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</si>
  <si>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</si>
  <si>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</si>
  <si>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</si>
  <si>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</si>
  <si>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</si>
  <si>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</si>
  <si>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</si>
  <si>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</si>
  <si>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</si>
  <si>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</si>
  <si>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</si>
  <si>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</si>
  <si>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</si>
  <si>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</si>
  <si>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</si>
  <si>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</si>
  <si>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</si>
  <si>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</si>
  <si>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</si>
  <si>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</si>
  <si>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</si>
  <si>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</si>
  <si>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</si>
  <si>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</si>
  <si>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</si>
  <si>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</si>
  <si>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</si>
  <si>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</si>
  <si>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</si>
  <si>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</si>
  <si>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</si>
  <si>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</si>
  <si>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</si>
  <si>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</si>
  <si>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</si>
  <si>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</si>
  <si>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</si>
  <si>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</si>
  <si>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</si>
  <si>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</si>
  <si>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</si>
  <si>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</si>
  <si>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</si>
  <si>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</si>
  <si>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</si>
  <si>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</si>
  <si>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</si>
  <si>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</si>
  <si>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</si>
  <si>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</si>
  <si>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</si>
  <si>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</si>
  <si>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7900</t>
  </si>
  <si>
    <t>Министерство за Българското председателство на Съвета на Европейския съюз 2018</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</si>
  <si>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</si>
  <si>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</si>
  <si>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</si>
  <si>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</si>
  <si>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</si>
  <si>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</si>
  <si>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</si>
  <si>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</si>
  <si>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</si>
  <si>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</si>
  <si>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</si>
  <si>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</si>
  <si>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</si>
  <si>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</si>
  <si>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</si>
  <si>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</si>
  <si>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</si>
  <si>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</si>
  <si>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</si>
  <si>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</si>
  <si>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</si>
  <si>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</si>
  <si>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</si>
  <si>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</si>
  <si>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</si>
  <si>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</si>
  <si>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</si>
  <si>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</si>
  <si>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</si>
  <si>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</si>
  <si>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</si>
  <si>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</si>
  <si>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</si>
  <si>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</si>
  <si>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</si>
  <si>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</si>
  <si>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</si>
  <si>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</si>
  <si>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</si>
  <si>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</si>
  <si>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</si>
  <si>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</si>
  <si>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</si>
  <si>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</si>
  <si>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</si>
  <si>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</si>
  <si>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</si>
  <si>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Уточнен план 2019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</si>
  <si>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</si>
  <si>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</si>
  <si>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</si>
  <si>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</si>
  <si>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</si>
  <si>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</si>
  <si>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</si>
  <si>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</si>
  <si>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А.2.1.в)</t>
    </r>
    <r>
      <rPr>
        <b/>
        <sz val="12"/>
        <color indexed="18"/>
        <rFont val="Times New Roman CYR"/>
      </rPr>
      <t xml:space="preserve"> </t>
    </r>
    <r>
      <rPr>
        <b/>
        <sz val="11"/>
        <rFont val="Times New Roman Cyr"/>
        <family val="1"/>
      </rPr>
      <t>код на Селскостопанската академия</t>
    </r>
  </si>
  <si>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</si>
  <si>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</si>
  <si>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</si>
  <si>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</si>
  <si>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</si>
  <si>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</si>
  <si>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</si>
  <si>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</si>
  <si>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</si>
  <si>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</si>
  <si>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Годишен         уточнен план                           2019 г.</t>
  </si>
  <si>
    <t>ОТЧЕТ               2019 г.</t>
  </si>
  <si>
    <t>Бланка версия 1.01 от 2019г.</t>
  </si>
  <si>
    <t>КФ - ОП "ОКОЛНА СРЕДА" /2007-2013/</t>
  </si>
  <si>
    <t>ЕФРР - ОП "ОКОЛНА СРЕДА" /2007-2013/</t>
  </si>
  <si>
    <t>b785</t>
  </si>
  <si>
    <t>d625</t>
  </si>
  <si>
    <t>c973</t>
  </si>
  <si>
    <t>Незабравка Николова</t>
  </si>
  <si>
    <t>София Владимирова</t>
  </si>
  <si>
    <t>02/9708833</t>
  </si>
  <si>
    <t>02/9714448</t>
  </si>
  <si>
    <t>www.cem.bg</t>
  </si>
  <si>
    <t>endprint</t>
  </si>
  <si>
    <t>n.nikolova@cem.bg</t>
  </si>
</sst>
</file>

<file path=xl/styles.xml><?xml version="1.0" encoding="utf-8"?>
<styleSheet xmlns="http://schemas.openxmlformats.org/spreadsheetml/2006/main">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12"/>
      <color rgb="FFFFFF00"/>
      <name val="Times New Roman"/>
      <family val="1"/>
      <charset val="204"/>
    </font>
    <font>
      <b/>
      <sz val="9"/>
      <color rgb="FF000099"/>
      <name val="Times New Roman"/>
      <family val="1"/>
      <charset val="204"/>
    </font>
    <font>
      <b/>
      <sz val="12"/>
      <color rgb="FF800000"/>
      <name val="Arial"/>
      <family val="2"/>
      <charset val="204"/>
    </font>
    <font>
      <sz val="12"/>
      <color rgb="FF660066"/>
      <name val="Arial"/>
      <family val="2"/>
      <charset val="204"/>
    </font>
    <font>
      <sz val="12"/>
      <color rgb="FF663300"/>
      <name val="Arial"/>
      <family val="2"/>
      <charset val="204"/>
    </font>
    <font>
      <b/>
      <sz val="12"/>
      <color rgb="FF663300"/>
      <name val="Arial"/>
      <family val="2"/>
      <charset val="204"/>
    </font>
    <font>
      <i/>
      <sz val="12"/>
      <color rgb="FF800000"/>
      <name val="Times New Roman CYR"/>
      <charset val="204"/>
    </font>
    <font>
      <sz val="10"/>
      <name val="Hebar"/>
    </font>
    <font>
      <sz val="16"/>
      <color indexed="8"/>
      <name val="Times New Roman CYR"/>
    </font>
    <font>
      <sz val="18"/>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25" fillId="0" borderId="0"/>
    <xf numFmtId="0" fontId="34" fillId="0" borderId="0"/>
    <xf numFmtId="0" fontId="173" fillId="0" borderId="0"/>
    <xf numFmtId="0" fontId="170"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3"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7"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3"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4"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3" fillId="11" borderId="39" xfId="12" quotePrefix="1" applyNumberFormat="1" applyFont="1" applyFill="1" applyBorder="1" applyAlignment="1" applyProtection="1">
      <alignment horizontal="right" vertical="center"/>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3" fontId="175" fillId="18" borderId="24" xfId="4" applyNumberFormat="1" applyFont="1" applyFill="1" applyBorder="1" applyAlignment="1" applyProtection="1">
      <alignment horizontal="right" vertical="center"/>
      <protection locked="0"/>
    </xf>
    <xf numFmtId="3" fontId="175"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6" fillId="20" borderId="7" xfId="4" applyFont="1" applyFill="1" applyBorder="1" applyAlignment="1">
      <alignment horizontal="center" vertical="center"/>
    </xf>
    <xf numFmtId="0" fontId="12" fillId="16" borderId="0" xfId="4" applyFont="1" applyFill="1" applyAlignment="1">
      <alignment horizontal="left" vertical="center"/>
    </xf>
    <xf numFmtId="0" fontId="176" fillId="20" borderId="52" xfId="12" applyFont="1" applyFill="1" applyBorder="1" applyAlignment="1">
      <alignment horizontal="left" vertical="center" wrapText="1"/>
    </xf>
    <xf numFmtId="0" fontId="177" fillId="20" borderId="53" xfId="12" applyFont="1" applyFill="1" applyBorder="1" applyAlignment="1">
      <alignment horizontal="center" vertical="center" wrapText="1"/>
    </xf>
    <xf numFmtId="0" fontId="176" fillId="20" borderId="54" xfId="4" applyFont="1" applyFill="1" applyBorder="1" applyAlignment="1">
      <alignment horizontal="center" vertical="center" wrapText="1"/>
    </xf>
    <xf numFmtId="3" fontId="175" fillId="18" borderId="28" xfId="4" applyNumberFormat="1" applyFont="1" applyFill="1" applyBorder="1" applyAlignment="1" applyProtection="1">
      <alignment horizontal="right" vertical="center"/>
    </xf>
    <xf numFmtId="0" fontId="176" fillId="20" borderId="52" xfId="4" applyFont="1" applyFill="1" applyBorder="1" applyAlignment="1" applyProtection="1">
      <alignment horizontal="center" vertical="center"/>
    </xf>
    <xf numFmtId="0" fontId="178" fillId="20" borderId="53" xfId="0" applyFont="1" applyFill="1" applyBorder="1" applyAlignment="1">
      <alignment horizontal="center" vertical="center"/>
    </xf>
    <xf numFmtId="0" fontId="179" fillId="20" borderId="53" xfId="4" applyFont="1" applyFill="1" applyBorder="1" applyAlignment="1">
      <alignment horizontal="center" vertical="center"/>
    </xf>
    <xf numFmtId="0" fontId="180"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6"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9"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6" fillId="20" borderId="59" xfId="4" applyFont="1" applyFill="1" applyBorder="1" applyAlignment="1">
      <alignment horizontal="center" vertical="center"/>
    </xf>
    <xf numFmtId="0" fontId="176"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1" fillId="20" borderId="28" xfId="4" applyFont="1" applyFill="1" applyBorder="1" applyAlignment="1">
      <alignment horizontal="center" vertical="center"/>
    </xf>
    <xf numFmtId="0" fontId="176"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2" fillId="0" borderId="0" xfId="4" applyFont="1" applyBorder="1" applyAlignment="1">
      <alignment vertical="center"/>
    </xf>
    <xf numFmtId="0" fontId="182" fillId="19" borderId="0" xfId="4" applyFont="1" applyFill="1" applyBorder="1" applyAlignment="1">
      <alignment vertical="center"/>
    </xf>
    <xf numFmtId="0" fontId="108" fillId="0" borderId="0" xfId="0" applyFont="1" applyProtection="1"/>
    <xf numFmtId="0" fontId="41" fillId="0" borderId="0" xfId="0" applyFont="1" applyProtection="1"/>
    <xf numFmtId="0" fontId="108" fillId="0" borderId="61" xfId="0" applyFont="1" applyBorder="1" applyProtection="1"/>
    <xf numFmtId="0" fontId="108" fillId="0" borderId="0" xfId="0" applyFont="1" applyBorder="1" applyProtection="1"/>
    <xf numFmtId="49" fontId="108"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8"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8" fillId="16" borderId="59" xfId="4" quotePrefix="1" applyNumberFormat="1" applyFont="1" applyFill="1" applyBorder="1" applyAlignment="1" applyProtection="1">
      <alignment horizontal="center" vertical="center"/>
    </xf>
    <xf numFmtId="3" fontId="88" fillId="16" borderId="14" xfId="4" quotePrefix="1" applyNumberFormat="1" applyFont="1" applyFill="1" applyBorder="1" applyAlignment="1" applyProtection="1">
      <alignment horizontal="center" vertical="center"/>
    </xf>
    <xf numFmtId="3" fontId="88" fillId="16" borderId="12" xfId="4" quotePrefix="1" applyNumberFormat="1" applyFont="1" applyFill="1" applyBorder="1" applyAlignment="1" applyProtection="1">
      <alignment horizontal="center"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3" fontId="184" fillId="22" borderId="24" xfId="4" applyNumberFormat="1" applyFont="1" applyFill="1" applyBorder="1" applyAlignment="1" applyProtection="1">
      <alignment horizontal="right" vertical="center"/>
    </xf>
    <xf numFmtId="3" fontId="184"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5" fillId="23" borderId="52" xfId="4" applyFont="1" applyFill="1" applyBorder="1" applyAlignment="1" applyProtection="1">
      <alignment horizontal="center" vertical="center"/>
    </xf>
    <xf numFmtId="0" fontId="185" fillId="23" borderId="28" xfId="4" applyFont="1" applyFill="1" applyBorder="1" applyAlignment="1" applyProtection="1">
      <alignment horizontal="center" vertical="center"/>
    </xf>
    <xf numFmtId="3" fontId="183" fillId="23" borderId="68" xfId="4" applyNumberFormat="1" applyFont="1" applyFill="1" applyBorder="1" applyAlignment="1" applyProtection="1">
      <alignment horizontal="right" vertical="center"/>
    </xf>
    <xf numFmtId="3" fontId="183"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6" fillId="25" borderId="39" xfId="12" quotePrefix="1" applyNumberFormat="1" applyFont="1" applyFill="1" applyBorder="1" applyAlignment="1">
      <alignment horizontal="right" vertical="center"/>
    </xf>
    <xf numFmtId="3" fontId="187" fillId="25" borderId="24" xfId="4" applyNumberFormat="1" applyFont="1" applyFill="1" applyBorder="1" applyAlignment="1" applyProtection="1">
      <alignment vertical="center"/>
      <protection locked="0"/>
    </xf>
    <xf numFmtId="3" fontId="187" fillId="25" borderId="62" xfId="4" applyNumberFormat="1" applyFont="1" applyFill="1" applyBorder="1" applyAlignment="1" applyProtection="1">
      <alignment vertical="center"/>
    </xf>
    <xf numFmtId="0" fontId="188" fillId="26" borderId="52" xfId="4" applyFont="1" applyFill="1" applyBorder="1" applyAlignment="1" applyProtection="1">
      <alignment horizontal="center" vertical="center"/>
    </xf>
    <xf numFmtId="0" fontId="188"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7"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8" fillId="16" borderId="47" xfId="4" quotePrefix="1" applyNumberFormat="1" applyFont="1" applyFill="1" applyBorder="1" applyAlignment="1" applyProtection="1">
      <alignment horizontal="center" vertical="center"/>
    </xf>
    <xf numFmtId="3" fontId="88" fillId="16" borderId="72" xfId="4" quotePrefix="1" applyNumberFormat="1" applyFont="1" applyFill="1" applyBorder="1" applyAlignment="1" applyProtection="1">
      <alignment horizontal="center" vertical="center"/>
    </xf>
    <xf numFmtId="168" fontId="189"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9" fillId="29" borderId="39" xfId="12" quotePrefix="1" applyNumberFormat="1" applyFont="1" applyFill="1" applyBorder="1" applyAlignment="1">
      <alignment horizontal="right" vertical="center"/>
    </xf>
    <xf numFmtId="3" fontId="190" fillId="25" borderId="59" xfId="4" applyNumberFormat="1" applyFont="1" applyFill="1" applyBorder="1" applyAlignment="1">
      <alignment vertical="center"/>
    </xf>
    <xf numFmtId="3" fontId="190" fillId="25" borderId="14" xfId="4" applyNumberFormat="1" applyFont="1" applyFill="1" applyBorder="1" applyAlignment="1" applyProtection="1">
      <alignment vertical="center"/>
    </xf>
    <xf numFmtId="3" fontId="190" fillId="25" borderId="14" xfId="4" applyNumberFormat="1" applyFont="1" applyFill="1" applyBorder="1" applyAlignment="1">
      <alignment vertical="center"/>
    </xf>
    <xf numFmtId="3" fontId="190"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90" fillId="26" borderId="83" xfId="4" applyNumberFormat="1" applyFont="1" applyFill="1" applyBorder="1" applyAlignment="1">
      <alignment vertical="center"/>
    </xf>
    <xf numFmtId="3" fontId="190" fillId="26" borderId="84" xfId="4" applyNumberFormat="1" applyFont="1" applyFill="1" applyBorder="1" applyAlignment="1">
      <alignment vertical="center"/>
    </xf>
    <xf numFmtId="3" fontId="190"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1" fillId="22" borderId="59" xfId="4" applyNumberFormat="1" applyFont="1" applyFill="1" applyBorder="1" applyAlignment="1" applyProtection="1">
      <alignment horizontal="right" vertical="center"/>
    </xf>
    <xf numFmtId="3" fontId="191" fillId="22" borderId="14" xfId="4" applyNumberFormat="1" applyFont="1" applyFill="1" applyBorder="1" applyAlignment="1" applyProtection="1">
      <alignment horizontal="right" vertical="center"/>
    </xf>
    <xf numFmtId="3" fontId="191"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2" fillId="18" borderId="55" xfId="4" applyNumberFormat="1" applyFont="1" applyFill="1" applyBorder="1" applyAlignment="1">
      <alignment horizontal="right" vertical="center"/>
    </xf>
    <xf numFmtId="3" fontId="192" fillId="18" borderId="56" xfId="4" applyNumberFormat="1" applyFont="1" applyFill="1" applyBorder="1" applyAlignment="1" applyProtection="1">
      <alignment horizontal="right" vertical="center"/>
    </xf>
    <xf numFmtId="3" fontId="192" fillId="18" borderId="56" xfId="4" applyNumberFormat="1" applyFont="1" applyFill="1" applyBorder="1" applyAlignment="1">
      <alignment horizontal="right" vertical="center"/>
    </xf>
    <xf numFmtId="3" fontId="192"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2" fillId="18" borderId="59" xfId="4" applyNumberFormat="1" applyFont="1" applyFill="1" applyBorder="1" applyAlignment="1">
      <alignment horizontal="right" vertical="center"/>
    </xf>
    <xf numFmtId="3" fontId="192" fillId="18" borderId="14" xfId="4" applyNumberFormat="1" applyFont="1" applyFill="1" applyBorder="1" applyAlignment="1" applyProtection="1">
      <alignment horizontal="right" vertical="center"/>
    </xf>
    <xf numFmtId="3" fontId="192" fillId="18" borderId="14" xfId="4" applyNumberFormat="1" applyFont="1" applyFill="1" applyBorder="1" applyAlignment="1">
      <alignment horizontal="right" vertical="center"/>
    </xf>
    <xf numFmtId="3" fontId="192"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3"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3" fillId="29" borderId="24" xfId="4" applyNumberFormat="1" applyFont="1" applyFill="1" applyBorder="1" applyAlignment="1" applyProtection="1">
      <alignment horizontal="right" vertical="center"/>
      <protection locked="0"/>
    </xf>
    <xf numFmtId="3" fontId="193" fillId="29" borderId="62" xfId="4" applyNumberFormat="1" applyFont="1" applyFill="1" applyBorder="1" applyAlignment="1" applyProtection="1">
      <alignment horizontal="right" vertical="center"/>
    </xf>
    <xf numFmtId="3" fontId="193" fillId="29" borderId="24" xfId="4" applyNumberFormat="1" applyFont="1" applyFill="1" applyBorder="1" applyAlignment="1" applyProtection="1">
      <alignment horizontal="right" vertical="center"/>
    </xf>
    <xf numFmtId="168" fontId="189" fillId="29" borderId="30" xfId="12" quotePrefix="1" applyNumberFormat="1" applyFont="1" applyFill="1" applyBorder="1" applyAlignment="1">
      <alignment horizontal="right" vertical="center"/>
    </xf>
    <xf numFmtId="3" fontId="193"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4" fillId="26" borderId="84" xfId="12" applyFont="1" applyFill="1" applyBorder="1" applyAlignment="1">
      <alignment horizontal="right" vertical="center"/>
    </xf>
    <xf numFmtId="0" fontId="187"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4" fillId="16" borderId="0" xfId="4" applyNumberFormat="1" applyFont="1" applyFill="1" applyBorder="1" applyAlignment="1" applyProtection="1">
      <alignment horizontal="right"/>
      <protection locked="0"/>
    </xf>
    <xf numFmtId="0" fontId="174" fillId="16" borderId="0" xfId="4" applyFont="1" applyFill="1" applyAlignment="1">
      <alignment vertical="center"/>
    </xf>
    <xf numFmtId="0" fontId="174"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5"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5" fillId="29" borderId="12" xfId="4" applyNumberFormat="1" applyFont="1" applyFill="1" applyBorder="1" applyAlignment="1" applyProtection="1">
      <alignment horizontal="right" vertical="center"/>
    </xf>
    <xf numFmtId="3" fontId="195" fillId="29" borderId="12" xfId="4" applyNumberFormat="1" applyFont="1" applyFill="1" applyBorder="1" applyAlignment="1" applyProtection="1">
      <alignment horizontal="right" vertical="center"/>
      <protection locked="0"/>
    </xf>
    <xf numFmtId="3" fontId="195"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5" fillId="29" borderId="59" xfId="4" applyNumberFormat="1" applyFont="1" applyFill="1" applyBorder="1" applyAlignment="1">
      <alignment vertical="center"/>
    </xf>
    <xf numFmtId="3" fontId="195" fillId="29" borderId="14" xfId="4" applyNumberFormat="1" applyFont="1" applyFill="1" applyBorder="1" applyAlignment="1" applyProtection="1">
      <alignment vertical="center"/>
    </xf>
    <xf numFmtId="3" fontId="195" fillId="29" borderId="14" xfId="4" applyNumberFormat="1" applyFont="1" applyFill="1" applyBorder="1" applyAlignment="1">
      <alignment vertical="center"/>
    </xf>
    <xf numFmtId="3" fontId="195"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5" fillId="29" borderId="59" xfId="4" applyNumberFormat="1" applyFont="1" applyFill="1" applyBorder="1" applyAlignment="1" applyProtection="1">
      <alignment horizontal="right" vertical="center"/>
    </xf>
    <xf numFmtId="3" fontId="195" fillId="29" borderId="14" xfId="4" applyNumberFormat="1" applyFont="1" applyFill="1" applyBorder="1" applyAlignment="1" applyProtection="1">
      <alignment horizontal="right" vertical="center"/>
    </xf>
    <xf numFmtId="3" fontId="195" fillId="29" borderId="59" xfId="4" applyNumberFormat="1" applyFont="1" applyFill="1" applyBorder="1" applyAlignment="1" applyProtection="1">
      <alignment horizontal="right" vertical="center"/>
      <protection locked="0"/>
    </xf>
    <xf numFmtId="3" fontId="195" fillId="29" borderId="14" xfId="4" applyNumberFormat="1" applyFont="1" applyFill="1" applyBorder="1" applyAlignment="1" applyProtection="1">
      <alignment horizontal="right" vertical="center"/>
      <protection locked="0"/>
    </xf>
    <xf numFmtId="3" fontId="195" fillId="29" borderId="55" xfId="4" applyNumberFormat="1" applyFont="1" applyFill="1" applyBorder="1" applyAlignment="1" applyProtection="1">
      <alignment vertical="center"/>
    </xf>
    <xf numFmtId="3" fontId="195"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6" fillId="31" borderId="92" xfId="4" applyNumberFormat="1" applyFont="1" applyFill="1" applyBorder="1" applyAlignment="1" applyProtection="1">
      <alignment horizontal="center" vertical="center"/>
    </xf>
    <xf numFmtId="174" fontId="196" fillId="31" borderId="91" xfId="4" applyNumberFormat="1" applyFont="1" applyFill="1" applyBorder="1" applyAlignment="1" applyProtection="1">
      <alignment horizontal="center" vertical="center"/>
    </xf>
    <xf numFmtId="174" fontId="196" fillId="31" borderId="74" xfId="4" applyNumberFormat="1" applyFont="1" applyFill="1" applyBorder="1" applyAlignment="1" applyProtection="1">
      <alignment horizontal="center" vertical="center"/>
    </xf>
    <xf numFmtId="174" fontId="196" fillId="31" borderId="71" xfId="4" applyNumberFormat="1" applyFont="1" applyFill="1" applyBorder="1" applyAlignment="1" applyProtection="1">
      <alignment horizontal="center" vertical="center"/>
    </xf>
    <xf numFmtId="174" fontId="196" fillId="31" borderId="77" xfId="4" applyNumberFormat="1" applyFont="1" applyFill="1" applyBorder="1" applyAlignment="1" applyProtection="1">
      <alignment horizontal="center" vertical="center"/>
    </xf>
    <xf numFmtId="174" fontId="196" fillId="31" borderId="66" xfId="4" applyNumberFormat="1" applyFont="1" applyFill="1" applyBorder="1" applyAlignment="1" applyProtection="1">
      <alignment horizontal="center" vertical="center"/>
    </xf>
    <xf numFmtId="174" fontId="197" fillId="31" borderId="96" xfId="4" applyNumberFormat="1" applyFont="1" applyFill="1" applyBorder="1" applyAlignment="1" applyProtection="1">
      <alignment horizontal="center" vertical="center"/>
    </xf>
    <xf numFmtId="174" fontId="197" fillId="31" borderId="97" xfId="4" applyNumberFormat="1" applyFont="1" applyFill="1" applyBorder="1" applyAlignment="1" applyProtection="1">
      <alignment horizontal="center" vertical="center"/>
    </xf>
    <xf numFmtId="174" fontId="197"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8" fillId="16" borderId="118" xfId="4" applyNumberFormat="1" applyFont="1" applyFill="1" applyBorder="1" applyAlignment="1">
      <alignment horizontal="left" vertical="center" wrapText="1"/>
    </xf>
    <xf numFmtId="3" fontId="191" fillId="23" borderId="83" xfId="4" applyNumberFormat="1" applyFont="1" applyFill="1" applyBorder="1" applyAlignment="1" applyProtection="1">
      <alignment horizontal="right" vertical="center"/>
    </xf>
    <xf numFmtId="3" fontId="191" fillId="23" borderId="84" xfId="4" applyNumberFormat="1" applyFont="1" applyFill="1" applyBorder="1" applyAlignment="1" applyProtection="1">
      <alignment horizontal="right" vertical="center"/>
    </xf>
    <xf numFmtId="3" fontId="191"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4" fillId="18" borderId="24" xfId="4" applyNumberFormat="1" applyFont="1" applyFill="1" applyBorder="1" applyAlignment="1" applyProtection="1">
      <alignment horizontal="right" vertical="center"/>
    </xf>
    <xf numFmtId="3" fontId="184" fillId="18" borderId="62" xfId="4" applyNumberFormat="1" applyFont="1" applyFill="1" applyBorder="1" applyAlignment="1" applyProtection="1">
      <alignment horizontal="right" vertical="center"/>
    </xf>
    <xf numFmtId="3" fontId="182" fillId="18" borderId="59" xfId="4" applyNumberFormat="1" applyFont="1" applyFill="1" applyBorder="1" applyAlignment="1" applyProtection="1">
      <alignment horizontal="right" vertical="center"/>
    </xf>
    <xf numFmtId="3" fontId="182" fillId="18" borderId="14" xfId="4" applyNumberFormat="1" applyFont="1" applyFill="1" applyBorder="1" applyAlignment="1" applyProtection="1">
      <alignment horizontal="right" vertical="center"/>
    </xf>
    <xf numFmtId="3" fontId="182" fillId="18" borderId="12" xfId="4" applyNumberFormat="1" applyFont="1" applyFill="1" applyBorder="1" applyAlignment="1" applyProtection="1">
      <alignment horizontal="right" vertical="center"/>
    </xf>
    <xf numFmtId="174" fontId="196" fillId="31" borderId="59" xfId="4" applyNumberFormat="1" applyFont="1" applyFill="1" applyBorder="1" applyAlignment="1" applyProtection="1">
      <alignment horizontal="center" vertical="center"/>
    </xf>
    <xf numFmtId="174" fontId="196" fillId="31" borderId="14" xfId="4" applyNumberFormat="1" applyFont="1" applyFill="1" applyBorder="1" applyAlignment="1" applyProtection="1">
      <alignment horizontal="center" vertical="center"/>
    </xf>
    <xf numFmtId="174" fontId="196" fillId="31" borderId="12" xfId="4" applyNumberFormat="1" applyFont="1" applyFill="1" applyBorder="1" applyAlignment="1" applyProtection="1">
      <alignment horizontal="center" vertical="center"/>
    </xf>
    <xf numFmtId="3" fontId="88" fillId="16" borderId="55" xfId="4" quotePrefix="1" applyNumberFormat="1" applyFont="1" applyFill="1" applyBorder="1" applyAlignment="1" applyProtection="1">
      <alignment horizontal="center" vertical="center"/>
    </xf>
    <xf numFmtId="3" fontId="88" fillId="16" borderId="56" xfId="4" quotePrefix="1" applyNumberFormat="1" applyFont="1" applyFill="1" applyBorder="1" applyAlignment="1" applyProtection="1">
      <alignment horizontal="center" vertical="center"/>
    </xf>
    <xf numFmtId="3" fontId="88"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8"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9"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10"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10"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10"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10"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90"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2" fillId="18" borderId="96" xfId="0" applyNumberFormat="1" applyFont="1" applyFill="1" applyBorder="1" applyAlignment="1" applyProtection="1"/>
    <xf numFmtId="3" fontId="112" fillId="18" borderId="97" xfId="0" applyNumberFormat="1" applyFont="1" applyFill="1" applyBorder="1" applyAlignment="1" applyProtection="1"/>
    <xf numFmtId="3" fontId="112"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9" fillId="16" borderId="0" xfId="0" applyFont="1" applyFill="1" applyAlignment="1" applyProtection="1">
      <alignment horizontal="left"/>
    </xf>
    <xf numFmtId="0" fontId="33" fillId="16" borderId="0" xfId="0" applyFont="1" applyFill="1" applyAlignment="1" applyProtection="1">
      <alignment horizontal="center" vertical="center"/>
    </xf>
    <xf numFmtId="0" fontId="108" fillId="16" borderId="0" xfId="0" applyFont="1" applyFill="1" applyAlignment="1" applyProtection="1">
      <alignment horizontal="right"/>
    </xf>
    <xf numFmtId="0" fontId="108"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8"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2" fillId="18" borderId="73" xfId="0" applyNumberFormat="1" applyFont="1" applyFill="1" applyBorder="1" applyAlignment="1" applyProtection="1"/>
    <xf numFmtId="3" fontId="112" fillId="18" borderId="31" xfId="0" applyNumberFormat="1" applyFont="1" applyFill="1" applyBorder="1" applyAlignment="1" applyProtection="1"/>
    <xf numFmtId="3" fontId="112" fillId="18" borderId="74" xfId="0" applyNumberFormat="1" applyFont="1" applyFill="1" applyBorder="1" applyAlignment="1" applyProtection="1"/>
    <xf numFmtId="3" fontId="112" fillId="18" borderId="75" xfId="0" applyNumberFormat="1" applyFont="1" applyFill="1" applyBorder="1" applyAlignment="1" applyProtection="1"/>
    <xf numFmtId="3" fontId="112" fillId="18" borderId="33" xfId="0" applyNumberFormat="1" applyFont="1" applyFill="1" applyBorder="1" applyAlignment="1" applyProtection="1"/>
    <xf numFmtId="3" fontId="112" fillId="18" borderId="71" xfId="0" applyNumberFormat="1" applyFont="1" applyFill="1" applyBorder="1" applyAlignment="1" applyProtection="1"/>
    <xf numFmtId="3" fontId="112" fillId="18" borderId="80" xfId="0" applyNumberFormat="1" applyFont="1" applyFill="1" applyBorder="1" applyAlignment="1" applyProtection="1"/>
    <xf numFmtId="3" fontId="112" fillId="18" borderId="36" xfId="0" applyNumberFormat="1" applyFont="1" applyFill="1" applyBorder="1" applyAlignment="1" applyProtection="1"/>
    <xf numFmtId="3" fontId="112"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2" fillId="18" borderId="31" xfId="0" applyNumberFormat="1" applyFont="1" applyFill="1" applyBorder="1" applyAlignment="1" applyProtection="1">
      <alignment horizontal="center"/>
    </xf>
    <xf numFmtId="3" fontId="112" fillId="18" borderId="33" xfId="0" applyNumberFormat="1" applyFont="1" applyFill="1" applyBorder="1" applyAlignment="1" applyProtection="1">
      <alignment horizontal="center"/>
    </xf>
    <xf numFmtId="3" fontId="112" fillId="18" borderId="36" xfId="0" applyNumberFormat="1" applyFont="1" applyFill="1" applyBorder="1" applyAlignment="1" applyProtection="1">
      <alignment horizontal="center"/>
    </xf>
    <xf numFmtId="0" fontId="41" fillId="19" borderId="0" xfId="0" applyFont="1" applyFill="1" applyBorder="1" applyProtection="1"/>
    <xf numFmtId="0" fontId="108"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9" fillId="26" borderId="83" xfId="12" quotePrefix="1" applyFont="1" applyFill="1" applyBorder="1" applyAlignment="1">
      <alignment horizontal="right" vertical="center"/>
    </xf>
    <xf numFmtId="0" fontId="41" fillId="16" borderId="0" xfId="0" applyFont="1" applyFill="1" applyBorder="1" applyProtection="1"/>
    <xf numFmtId="0" fontId="111"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8"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9"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8" fillId="30" borderId="137" xfId="0" applyFont="1" applyFill="1" applyBorder="1" applyProtection="1"/>
    <xf numFmtId="0" fontId="108"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200" fillId="18" borderId="41" xfId="4" applyNumberFormat="1" applyFont="1" applyFill="1" applyBorder="1" applyAlignment="1" applyProtection="1">
      <alignment horizontal="center" vertical="center"/>
      <protection locked="0"/>
    </xf>
    <xf numFmtId="0" fontId="109" fillId="16" borderId="56" xfId="0" applyFont="1" applyFill="1" applyBorder="1" applyAlignment="1" applyProtection="1">
      <alignment horizontal="left"/>
    </xf>
    <xf numFmtId="0" fontId="109" fillId="16" borderId="14" xfId="0" quotePrefix="1" applyFont="1" applyFill="1" applyBorder="1" applyAlignment="1" applyProtection="1">
      <alignment horizontal="left"/>
    </xf>
    <xf numFmtId="0" fontId="109" fillId="16" borderId="47" xfId="0" applyFont="1" applyFill="1" applyBorder="1" applyAlignment="1" applyProtection="1">
      <alignment horizontal="left"/>
    </xf>
    <xf numFmtId="3" fontId="109" fillId="20" borderId="84" xfId="0" applyNumberFormat="1" applyFont="1" applyFill="1" applyBorder="1" applyAlignment="1" applyProtection="1">
      <alignment horizontal="center"/>
    </xf>
    <xf numFmtId="3" fontId="112" fillId="16" borderId="130" xfId="0" applyNumberFormat="1" applyFont="1" applyFill="1" applyBorder="1" applyAlignment="1" applyProtection="1">
      <alignment horizontal="center"/>
    </xf>
    <xf numFmtId="3" fontId="112" fillId="16" borderId="37" xfId="0" applyNumberFormat="1" applyFont="1" applyFill="1" applyBorder="1" applyAlignment="1" applyProtection="1">
      <alignment horizontal="center"/>
    </xf>
    <xf numFmtId="3" fontId="112" fillId="16" borderId="14" xfId="0" applyNumberFormat="1" applyFont="1" applyFill="1" applyBorder="1" applyAlignment="1" applyProtection="1">
      <alignment horizontal="center"/>
    </xf>
    <xf numFmtId="3" fontId="112" fillId="16" borderId="56" xfId="0" applyNumberFormat="1" applyFont="1" applyFill="1" applyBorder="1" applyAlignment="1" applyProtection="1">
      <alignment horizontal="center"/>
    </xf>
    <xf numFmtId="3" fontId="112" fillId="16" borderId="31" xfId="0" applyNumberFormat="1" applyFont="1" applyFill="1" applyBorder="1" applyAlignment="1" applyProtection="1">
      <alignment horizontal="center"/>
    </xf>
    <xf numFmtId="3" fontId="112" fillId="16" borderId="33" xfId="0" applyNumberFormat="1" applyFont="1" applyFill="1" applyBorder="1" applyAlignment="1" applyProtection="1">
      <alignment horizontal="center"/>
    </xf>
    <xf numFmtId="3" fontId="112" fillId="16" borderId="18" xfId="0" applyNumberFormat="1" applyFont="1" applyFill="1" applyBorder="1" applyAlignment="1" applyProtection="1">
      <alignment horizontal="center"/>
    </xf>
    <xf numFmtId="3" fontId="112" fillId="16" borderId="133" xfId="0" applyNumberFormat="1" applyFont="1" applyFill="1" applyBorder="1" applyAlignment="1" applyProtection="1">
      <alignment horizontal="center"/>
    </xf>
    <xf numFmtId="3" fontId="112" fillId="16" borderId="31" xfId="0" quotePrefix="1" applyNumberFormat="1" applyFont="1" applyFill="1" applyBorder="1" applyAlignment="1" applyProtection="1">
      <alignment horizontal="center"/>
    </xf>
    <xf numFmtId="3" fontId="112" fillId="16" borderId="36" xfId="0" quotePrefix="1" applyNumberFormat="1" applyFont="1" applyFill="1" applyBorder="1" applyAlignment="1" applyProtection="1">
      <alignment horizontal="center"/>
    </xf>
    <xf numFmtId="3" fontId="109" fillId="23" borderId="84" xfId="0" applyNumberFormat="1" applyFont="1" applyFill="1" applyBorder="1" applyAlignment="1" applyProtection="1">
      <alignment horizontal="center"/>
    </xf>
    <xf numFmtId="3" fontId="112" fillId="22" borderId="14" xfId="0" applyNumberFormat="1" applyFont="1" applyFill="1" applyBorder="1" applyAlignment="1" applyProtection="1">
      <alignment horizontal="center"/>
    </xf>
    <xf numFmtId="3" fontId="112" fillId="16" borderId="111" xfId="0" applyNumberFormat="1" applyFont="1" applyFill="1" applyBorder="1" applyAlignment="1" applyProtection="1">
      <alignment horizontal="center"/>
    </xf>
    <xf numFmtId="3" fontId="112" fillId="22" borderId="31" xfId="0" applyNumberFormat="1" applyFont="1" applyFill="1" applyBorder="1" applyAlignment="1" applyProtection="1">
      <alignment horizontal="center"/>
    </xf>
    <xf numFmtId="3" fontId="112" fillId="22" borderId="36" xfId="0" applyNumberFormat="1" applyFont="1" applyFill="1" applyBorder="1" applyAlignment="1" applyProtection="1">
      <alignment horizontal="center"/>
    </xf>
    <xf numFmtId="3" fontId="112" fillId="16" borderId="47" xfId="0" quotePrefix="1" applyNumberFormat="1" applyFont="1" applyFill="1" applyBorder="1" applyAlignment="1" applyProtection="1">
      <alignment horizontal="center"/>
    </xf>
    <xf numFmtId="3" fontId="112" fillId="25" borderId="84" xfId="0" applyNumberFormat="1" applyFont="1" applyFill="1" applyBorder="1" applyAlignment="1" applyProtection="1">
      <alignment horizontal="center"/>
    </xf>
    <xf numFmtId="3" fontId="112" fillId="16" borderId="111" xfId="0" quotePrefix="1" applyNumberFormat="1" applyFont="1" applyFill="1" applyBorder="1" applyAlignment="1" applyProtection="1">
      <alignment horizontal="center"/>
    </xf>
    <xf numFmtId="3" fontId="112" fillId="16" borderId="33" xfId="0" quotePrefix="1" applyNumberFormat="1" applyFont="1" applyFill="1" applyBorder="1" applyAlignment="1" applyProtection="1">
      <alignment horizontal="center"/>
    </xf>
    <xf numFmtId="3" fontId="112" fillId="16" borderId="37" xfId="0" quotePrefix="1" applyNumberFormat="1" applyFont="1" applyFill="1" applyBorder="1" applyAlignment="1" applyProtection="1">
      <alignment horizontal="center"/>
    </xf>
    <xf numFmtId="3" fontId="112" fillId="32" borderId="14" xfId="0" quotePrefix="1" applyNumberFormat="1" applyFont="1" applyFill="1" applyBorder="1" applyAlignment="1" applyProtection="1">
      <alignment horizontal="center"/>
    </xf>
    <xf numFmtId="3" fontId="112" fillId="22" borderId="84" xfId="0" applyNumberFormat="1" applyFont="1" applyFill="1" applyBorder="1" applyAlignment="1" applyProtection="1">
      <alignment horizontal="center"/>
    </xf>
    <xf numFmtId="3" fontId="112" fillId="20" borderId="135" xfId="0" applyNumberFormat="1" applyFont="1" applyFill="1" applyBorder="1" applyAlignment="1" applyProtection="1">
      <alignment horizontal="center"/>
    </xf>
    <xf numFmtId="3" fontId="112" fillId="16" borderId="56" xfId="0" quotePrefix="1" applyNumberFormat="1" applyFont="1" applyFill="1" applyBorder="1" applyAlignment="1" applyProtection="1">
      <alignment horizontal="center"/>
    </xf>
    <xf numFmtId="3" fontId="112" fillId="20" borderId="84" xfId="0" applyNumberFormat="1" applyFont="1" applyFill="1" applyBorder="1" applyAlignment="1" applyProtection="1">
      <alignment horizontal="center"/>
    </xf>
    <xf numFmtId="3" fontId="112" fillId="16" borderId="47" xfId="0" applyNumberFormat="1" applyFont="1" applyFill="1" applyBorder="1" applyAlignment="1" applyProtection="1">
      <alignment horizontal="center"/>
    </xf>
    <xf numFmtId="3" fontId="112" fillId="28" borderId="31" xfId="0" quotePrefix="1" applyNumberFormat="1" applyFont="1" applyFill="1" applyBorder="1" applyAlignment="1" applyProtection="1">
      <alignment horizontal="center"/>
    </xf>
    <xf numFmtId="3" fontId="112" fillId="28" borderId="33" xfId="0" quotePrefix="1" applyNumberFormat="1" applyFont="1" applyFill="1" applyBorder="1" applyAlignment="1" applyProtection="1">
      <alignment horizontal="center"/>
    </xf>
    <xf numFmtId="3" fontId="112" fillId="28" borderId="36" xfId="0" quotePrefix="1" applyNumberFormat="1" applyFont="1" applyFill="1" applyBorder="1" applyAlignment="1" applyProtection="1">
      <alignment horizontal="center"/>
    </xf>
    <xf numFmtId="3" fontId="112"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1"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2" fillId="16" borderId="40" xfId="0" quotePrefix="1" applyNumberFormat="1" applyFont="1" applyFill="1" applyBorder="1" applyAlignment="1" applyProtection="1"/>
    <xf numFmtId="175" fontId="203" fillId="16" borderId="40" xfId="0" quotePrefix="1" applyNumberFormat="1" applyFont="1" applyFill="1" applyBorder="1" applyAlignment="1" applyProtection="1"/>
    <xf numFmtId="175" fontId="203" fillId="16" borderId="62" xfId="0" quotePrefix="1" applyNumberFormat="1" applyFont="1" applyFill="1" applyBorder="1" applyAlignment="1" applyProtection="1"/>
    <xf numFmtId="0" fontId="204"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2" fillId="16" borderId="120" xfId="0" quotePrefix="1" applyNumberFormat="1" applyFont="1" applyFill="1" applyBorder="1" applyAlignment="1" applyProtection="1"/>
    <xf numFmtId="175" fontId="203"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5" fillId="16" borderId="139" xfId="8" applyNumberFormat="1" applyFont="1" applyFill="1" applyBorder="1" applyProtection="1"/>
    <xf numFmtId="176" fontId="205" fillId="16" borderId="139" xfId="8" applyNumberFormat="1" applyFont="1" applyFill="1" applyBorder="1" applyAlignment="1" applyProtection="1">
      <alignment horizontal="center"/>
    </xf>
    <xf numFmtId="176" fontId="206"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5" fillId="22" borderId="14" xfId="4" applyFont="1" applyFill="1" applyBorder="1" applyAlignment="1" applyProtection="1">
      <alignment horizontal="center" vertical="center"/>
      <protection locked="0"/>
    </xf>
    <xf numFmtId="3" fontId="207" fillId="18" borderId="14" xfId="4" applyNumberFormat="1" applyFont="1" applyFill="1" applyBorder="1" applyAlignment="1" applyProtection="1">
      <alignment horizontal="center" vertical="center"/>
      <protection locked="0"/>
    </xf>
    <xf numFmtId="0" fontId="112" fillId="16" borderId="0" xfId="0" applyFont="1" applyFill="1" applyBorder="1" applyAlignment="1" applyProtection="1">
      <alignment horizontal="right"/>
    </xf>
    <xf numFmtId="1" fontId="112"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5"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4"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4"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3"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200"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8"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2" fillId="21" borderId="52" xfId="4" applyFont="1" applyFill="1" applyBorder="1" applyAlignment="1" applyProtection="1">
      <alignment vertical="center"/>
    </xf>
    <xf numFmtId="0" fontId="182" fillId="21" borderId="53" xfId="4" applyFont="1" applyFill="1" applyBorder="1" applyAlignment="1" applyProtection="1">
      <alignment horizontal="center" vertical="center"/>
    </xf>
    <xf numFmtId="0" fontId="209" fillId="21" borderId="54" xfId="4" applyFont="1" applyFill="1" applyBorder="1" applyAlignment="1" applyProtection="1">
      <alignment horizontal="center" vertical="center" wrapText="1"/>
    </xf>
    <xf numFmtId="0" fontId="185" fillId="23" borderId="7" xfId="4" applyFont="1" applyFill="1" applyBorder="1" applyAlignment="1" applyProtection="1">
      <alignment horizontal="center" vertical="center"/>
    </xf>
    <xf numFmtId="0" fontId="210" fillId="23" borderId="53" xfId="0" applyFont="1" applyFill="1" applyBorder="1" applyAlignment="1" applyProtection="1">
      <alignment horizontal="center" vertical="center"/>
    </xf>
    <xf numFmtId="0" fontId="211" fillId="23" borderId="53" xfId="4" applyFont="1" applyFill="1" applyBorder="1" applyAlignment="1" applyProtection="1">
      <alignment horizontal="center" vertical="center"/>
    </xf>
    <xf numFmtId="0" fontId="182" fillId="23" borderId="54" xfId="4" applyFont="1" applyFill="1" applyBorder="1" applyAlignment="1" applyProtection="1">
      <alignment horizontal="center" vertical="center"/>
    </xf>
    <xf numFmtId="0" fontId="212" fillId="23" borderId="30" xfId="4" applyFont="1" applyFill="1" applyBorder="1" applyAlignment="1" applyProtection="1">
      <alignment horizontal="center" vertical="center"/>
    </xf>
    <xf numFmtId="0" fontId="212"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3" fillId="23" borderId="28" xfId="4" applyFont="1" applyFill="1" applyBorder="1" applyAlignment="1" applyProtection="1">
      <alignment horizontal="center" vertical="center"/>
    </xf>
    <xf numFmtId="1" fontId="183" fillId="35" borderId="59" xfId="4" applyNumberFormat="1" applyFont="1" applyFill="1" applyBorder="1" applyAlignment="1" applyProtection="1">
      <alignment horizontal="center" vertical="center" wrapText="1"/>
    </xf>
    <xf numFmtId="1" fontId="183" fillId="35" borderId="41" xfId="4" applyNumberFormat="1" applyFont="1" applyFill="1" applyBorder="1" applyAlignment="1" applyProtection="1">
      <alignment horizontal="center" vertical="center" wrapText="1"/>
    </xf>
    <xf numFmtId="1" fontId="183" fillId="35" borderId="14" xfId="4" applyNumberFormat="1" applyFont="1" applyFill="1" applyBorder="1" applyAlignment="1" applyProtection="1">
      <alignment horizontal="center" vertical="center" wrapText="1"/>
    </xf>
    <xf numFmtId="1" fontId="183"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1"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4"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4"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4"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4" fillId="16" borderId="91" xfId="12" quotePrefix="1" applyNumberFormat="1" applyFont="1" applyFill="1" applyBorder="1" applyAlignment="1" applyProtection="1">
      <alignment horizontal="right" vertical="center"/>
    </xf>
    <xf numFmtId="0" fontId="214"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2" fillId="23" borderId="84" xfId="12" applyFont="1" applyFill="1" applyBorder="1" applyAlignment="1" applyProtection="1">
      <alignment horizontal="right" vertical="center"/>
    </xf>
    <xf numFmtId="177" fontId="183"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8" fillId="18" borderId="14" xfId="0" applyNumberFormat="1" applyFont="1" applyFill="1" applyBorder="1" applyAlignment="1" applyProtection="1">
      <alignment horizontal="center" vertical="center"/>
    </xf>
    <xf numFmtId="0" fontId="208"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3" fillId="36" borderId="142" xfId="4" applyFont="1" applyFill="1" applyBorder="1" applyAlignment="1" applyProtection="1">
      <alignment horizontal="center" vertical="center"/>
    </xf>
    <xf numFmtId="0" fontId="183" fillId="36" borderId="16" xfId="4" applyFont="1" applyFill="1" applyBorder="1" applyAlignment="1" applyProtection="1">
      <alignment horizontal="center" vertical="center"/>
    </xf>
    <xf numFmtId="0" fontId="183" fillId="36" borderId="16" xfId="4" applyFont="1" applyFill="1" applyBorder="1" applyAlignment="1" applyProtection="1">
      <alignment horizontal="center" vertical="center" wrapText="1"/>
    </xf>
    <xf numFmtId="3" fontId="183" fillId="36" borderId="16" xfId="4" applyNumberFormat="1" applyFont="1" applyFill="1" applyBorder="1" applyAlignment="1" applyProtection="1">
      <alignment horizontal="center" vertical="center"/>
    </xf>
    <xf numFmtId="3" fontId="183"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3"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3"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3"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3"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5"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1" fillId="22" borderId="59" xfId="4" applyNumberFormat="1" applyFont="1" applyFill="1" applyBorder="1" applyAlignment="1" applyProtection="1">
      <alignment horizontal="right" vertical="center"/>
      <protection locked="0"/>
    </xf>
    <xf numFmtId="3" fontId="191" fillId="22" borderId="14" xfId="4" applyNumberFormat="1" applyFont="1" applyFill="1" applyBorder="1" applyAlignment="1" applyProtection="1">
      <alignment horizontal="right" vertical="center"/>
      <protection locked="0"/>
    </xf>
    <xf numFmtId="3" fontId="191"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2" fillId="18" borderId="59" xfId="4" applyNumberFormat="1" applyFont="1" applyFill="1" applyBorder="1" applyAlignment="1" applyProtection="1">
      <alignment horizontal="right" vertical="center"/>
      <protection locked="0"/>
    </xf>
    <xf numFmtId="3" fontId="192" fillId="18" borderId="14" xfId="4" applyNumberFormat="1" applyFont="1" applyFill="1" applyBorder="1" applyAlignment="1" applyProtection="1">
      <alignment horizontal="right" vertical="center"/>
      <protection locked="0"/>
    </xf>
    <xf numFmtId="3" fontId="192"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6" fillId="22" borderId="14" xfId="4" applyFont="1" applyFill="1" applyBorder="1" applyAlignment="1" applyProtection="1">
      <alignment horizontal="center" vertical="center"/>
    </xf>
    <xf numFmtId="0" fontId="175"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2" fillId="16" borderId="0" xfId="0" applyNumberFormat="1" applyFont="1" applyFill="1" applyBorder="1" applyProtection="1"/>
    <xf numFmtId="0" fontId="133" fillId="16" borderId="0" xfId="0" applyFont="1" applyFill="1" applyProtection="1"/>
    <xf numFmtId="1" fontId="44" fillId="16" borderId="112" xfId="0" applyNumberFormat="1" applyFont="1" applyFill="1" applyBorder="1" applyProtection="1"/>
    <xf numFmtId="0" fontId="108" fillId="16" borderId="112" xfId="0" applyFont="1" applyFill="1" applyBorder="1" applyProtection="1"/>
    <xf numFmtId="3" fontId="44" fillId="16" borderId="0" xfId="0" applyNumberFormat="1" applyFont="1" applyFill="1" applyBorder="1" applyProtection="1"/>
    <xf numFmtId="0" fontId="112" fillId="16" borderId="0" xfId="0" quotePrefix="1" applyFont="1" applyFill="1" applyBorder="1" applyAlignment="1" applyProtection="1">
      <alignment horizontal="left"/>
    </xf>
    <xf numFmtId="0" fontId="184" fillId="22" borderId="40" xfId="4" applyFont="1" applyFill="1" applyBorder="1" applyAlignment="1" applyProtection="1">
      <alignment vertical="center" wrapText="1"/>
    </xf>
    <xf numFmtId="0" fontId="124" fillId="37" borderId="0" xfId="4" applyFont="1" applyFill="1" applyAlignment="1">
      <alignment horizontal="left" vertical="center"/>
    </xf>
    <xf numFmtId="0" fontId="217" fillId="37" borderId="0" xfId="4" applyFont="1" applyFill="1" applyAlignment="1">
      <alignment horizontal="left" vertical="center"/>
    </xf>
    <xf numFmtId="0" fontId="218" fillId="37" borderId="0" xfId="4" applyFont="1" applyFill="1" applyAlignment="1">
      <alignment horizontal="left" vertical="center"/>
    </xf>
    <xf numFmtId="0" fontId="125" fillId="37" borderId="0" xfId="4" applyFont="1" applyFill="1" applyAlignment="1">
      <alignment horizontal="left" vertical="center"/>
    </xf>
    <xf numFmtId="0" fontId="134"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9" fillId="20" borderId="83" xfId="12" quotePrefix="1" applyFont="1" applyFill="1" applyBorder="1" applyAlignment="1" applyProtection="1">
      <alignment horizontal="right" vertical="center"/>
    </xf>
    <xf numFmtId="0" fontId="220" fillId="20" borderId="84" xfId="12" applyFont="1" applyFill="1" applyBorder="1" applyAlignment="1" applyProtection="1">
      <alignment horizontal="right" vertical="center"/>
    </xf>
    <xf numFmtId="0" fontId="176"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2" fillId="23" borderId="52" xfId="4" applyFont="1" applyFill="1" applyBorder="1" applyAlignment="1" applyProtection="1">
      <alignment vertical="center"/>
    </xf>
    <xf numFmtId="0" fontId="182" fillId="23" borderId="53" xfId="4" applyFont="1" applyFill="1" applyBorder="1" applyAlignment="1" applyProtection="1">
      <alignment horizontal="center" vertical="center"/>
    </xf>
    <xf numFmtId="0" fontId="209"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3" fillId="22" borderId="59" xfId="4" applyNumberFormat="1" applyFont="1" applyFill="1" applyBorder="1" applyAlignment="1" applyProtection="1">
      <alignment horizontal="center" vertical="center" wrapText="1"/>
    </xf>
    <xf numFmtId="1" fontId="183" fillId="22" borderId="41" xfId="4" applyNumberFormat="1" applyFont="1" applyFill="1" applyBorder="1" applyAlignment="1" applyProtection="1">
      <alignment horizontal="center" vertical="center" wrapText="1"/>
    </xf>
    <xf numFmtId="1" fontId="183" fillId="22" borderId="14" xfId="4" applyNumberFormat="1" applyFont="1" applyFill="1" applyBorder="1" applyAlignment="1" applyProtection="1">
      <alignment horizontal="center" vertical="center" wrapText="1"/>
    </xf>
    <xf numFmtId="1" fontId="183"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1"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4" fillId="18" borderId="39" xfId="12" applyNumberFormat="1" applyFont="1" applyFill="1" applyBorder="1" applyAlignment="1" applyProtection="1">
      <alignment horizontal="right"/>
    </xf>
    <xf numFmtId="170" fontId="221" fillId="23" borderId="83" xfId="12" applyNumberFormat="1" applyFont="1" applyFill="1" applyBorder="1" applyAlignment="1" applyProtection="1">
      <alignment horizontal="right" vertical="center"/>
    </xf>
    <xf numFmtId="0" fontId="183"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2"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8" fillId="26" borderId="52" xfId="4" applyFont="1" applyFill="1" applyBorder="1" applyAlignment="1" applyProtection="1">
      <alignment vertical="center"/>
    </xf>
    <xf numFmtId="0" fontId="198" fillId="26" borderId="53" xfId="4" applyFont="1" applyFill="1" applyBorder="1" applyAlignment="1" applyProtection="1">
      <alignment horizontal="center" vertical="center"/>
    </xf>
    <xf numFmtId="0" fontId="187" fillId="26" borderId="54" xfId="4" applyFont="1" applyFill="1" applyBorder="1" applyAlignment="1" applyProtection="1">
      <alignment horizontal="center" vertical="center" wrapText="1"/>
    </xf>
    <xf numFmtId="0" fontId="188" fillId="26" borderId="7" xfId="4" applyFont="1" applyFill="1" applyBorder="1" applyAlignment="1" applyProtection="1">
      <alignment horizontal="center" vertical="center"/>
    </xf>
    <xf numFmtId="0" fontId="223" fillId="26" borderId="53" xfId="0" applyFont="1" applyFill="1" applyBorder="1" applyAlignment="1" applyProtection="1">
      <alignment horizontal="center" vertical="center"/>
    </xf>
    <xf numFmtId="0" fontId="224" fillId="26" borderId="53" xfId="4" applyFont="1" applyFill="1" applyBorder="1" applyAlignment="1" applyProtection="1">
      <alignment horizontal="center" vertical="center"/>
    </xf>
    <xf numFmtId="0" fontId="198" fillId="26" borderId="54" xfId="4" applyFont="1" applyFill="1" applyBorder="1" applyAlignment="1" applyProtection="1">
      <alignment horizontal="center" vertical="center"/>
    </xf>
    <xf numFmtId="0" fontId="194" fillId="26" borderId="55" xfId="4" quotePrefix="1" applyFont="1" applyFill="1" applyBorder="1" applyAlignment="1" applyProtection="1">
      <alignment horizontal="center" vertical="center"/>
    </xf>
    <xf numFmtId="0" fontId="194" fillId="26" borderId="56" xfId="4" applyFont="1" applyFill="1" applyBorder="1" applyAlignment="1" applyProtection="1">
      <alignment horizontal="center" vertical="center"/>
    </xf>
    <xf numFmtId="0" fontId="225" fillId="0" borderId="63" xfId="12" applyFont="1" applyFill="1" applyBorder="1" applyAlignment="1" applyProtection="1">
      <alignment horizontal="center" vertical="center" wrapText="1"/>
    </xf>
    <xf numFmtId="1" fontId="187" fillId="25" borderId="59" xfId="4" applyNumberFormat="1" applyFont="1" applyFill="1" applyBorder="1" applyAlignment="1" applyProtection="1">
      <alignment horizontal="center" vertical="center" wrapText="1"/>
    </xf>
    <xf numFmtId="1" fontId="187" fillId="25" borderId="41" xfId="4" applyNumberFormat="1" applyFont="1" applyFill="1" applyBorder="1" applyAlignment="1" applyProtection="1">
      <alignment horizontal="center" vertical="center" wrapText="1"/>
    </xf>
    <xf numFmtId="1" fontId="187" fillId="25" borderId="14" xfId="4" applyNumberFormat="1" applyFont="1" applyFill="1" applyBorder="1" applyAlignment="1" applyProtection="1">
      <alignment horizontal="center" vertical="center" wrapText="1"/>
    </xf>
    <xf numFmtId="1" fontId="187" fillId="25" borderId="12" xfId="4" applyNumberFormat="1" applyFont="1" applyFill="1" applyBorder="1" applyAlignment="1" applyProtection="1">
      <alignment horizontal="center" vertical="center" wrapText="1"/>
    </xf>
    <xf numFmtId="0" fontId="204"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8" fillId="16" borderId="12" xfId="4" applyNumberFormat="1" applyFont="1" applyFill="1" applyBorder="1" applyAlignment="1" applyProtection="1">
      <alignment horizontal="left" vertical="center" wrapText="1"/>
    </xf>
    <xf numFmtId="0" fontId="226"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6" fillId="25" borderId="39" xfId="12" quotePrefix="1" applyNumberFormat="1" applyFont="1" applyFill="1" applyBorder="1" applyAlignment="1" applyProtection="1">
      <alignment horizontal="right" vertical="center"/>
    </xf>
    <xf numFmtId="3" fontId="190" fillId="25" borderId="59" xfId="4" applyNumberFormat="1" applyFont="1" applyFill="1" applyBorder="1" applyAlignment="1" applyProtection="1">
      <alignment vertical="center"/>
    </xf>
    <xf numFmtId="0" fontId="199" fillId="26" borderId="83" xfId="12" quotePrefix="1" applyFont="1" applyFill="1" applyBorder="1" applyAlignment="1" applyProtection="1">
      <alignment horizontal="right" vertical="center"/>
    </xf>
    <xf numFmtId="0" fontId="194" fillId="26" borderId="84" xfId="12" applyFont="1" applyFill="1" applyBorder="1" applyAlignment="1" applyProtection="1">
      <alignment horizontal="right" vertical="center"/>
    </xf>
    <xf numFmtId="0" fontId="187" fillId="26" borderId="85" xfId="12" applyFont="1" applyFill="1" applyBorder="1" applyAlignment="1" applyProtection="1">
      <alignment horizontal="center" vertical="center" wrapText="1"/>
    </xf>
    <xf numFmtId="3" fontId="190" fillId="26" borderId="83" xfId="4" applyNumberFormat="1" applyFont="1" applyFill="1" applyBorder="1" applyAlignment="1" applyProtection="1">
      <alignment vertical="center"/>
    </xf>
    <xf numFmtId="3" fontId="190"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8"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5" fillId="30" borderId="128" xfId="4" applyNumberFormat="1" applyFont="1" applyFill="1" applyBorder="1" applyAlignment="1" applyProtection="1">
      <alignment horizontal="right" vertical="center"/>
    </xf>
    <xf numFmtId="175" fontId="192" fillId="20" borderId="117" xfId="4" applyNumberFormat="1" applyFont="1" applyFill="1" applyBorder="1" applyAlignment="1" applyProtection="1">
      <alignment horizontal="right" vertical="center"/>
    </xf>
    <xf numFmtId="175" fontId="192" fillId="20" borderId="135" xfId="4" applyNumberFormat="1" applyFont="1" applyFill="1" applyBorder="1" applyAlignment="1" applyProtection="1">
      <alignment horizontal="right" vertical="center"/>
    </xf>
    <xf numFmtId="175" fontId="192"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5" fillId="30" borderId="68" xfId="4" applyNumberFormat="1" applyFont="1" applyFill="1" applyBorder="1" applyAlignment="1" applyProtection="1">
      <alignment horizontal="right" vertical="center"/>
    </xf>
    <xf numFmtId="175" fontId="192" fillId="20" borderId="83" xfId="4" applyNumberFormat="1" applyFont="1" applyFill="1" applyBorder="1" applyAlignment="1" applyProtection="1">
      <alignment horizontal="right" vertical="center"/>
    </xf>
    <xf numFmtId="175" fontId="192" fillId="20" borderId="84" xfId="4" applyNumberFormat="1" applyFont="1" applyFill="1" applyBorder="1" applyAlignment="1" applyProtection="1">
      <alignment horizontal="right" vertical="center"/>
    </xf>
    <xf numFmtId="175" fontId="192"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7" fillId="16" borderId="0" xfId="4" applyFont="1" applyFill="1" applyBorder="1" applyAlignment="1" applyProtection="1">
      <alignment horizontal="left" vertical="center" wrapText="1"/>
    </xf>
    <xf numFmtId="0" fontId="184" fillId="22" borderId="40" xfId="4" applyFont="1" applyFill="1" applyBorder="1" applyAlignment="1" applyProtection="1">
      <alignment vertical="center" wrapText="1"/>
    </xf>
    <xf numFmtId="0" fontId="205" fillId="16" borderId="139" xfId="8" applyFont="1" applyFill="1" applyBorder="1" applyProtection="1"/>
    <xf numFmtId="0" fontId="193" fillId="38" borderId="10" xfId="4" quotePrefix="1" applyFont="1" applyFill="1" applyBorder="1" applyAlignment="1" applyProtection="1">
      <alignment vertical="center"/>
    </xf>
    <xf numFmtId="0" fontId="227" fillId="38" borderId="120" xfId="4" applyFont="1" applyFill="1" applyBorder="1" applyAlignment="1" applyProtection="1">
      <alignment horizontal="center" vertical="center"/>
    </xf>
    <xf numFmtId="0" fontId="228" fillId="38" borderId="59" xfId="4" quotePrefix="1" applyFont="1" applyFill="1" applyBorder="1" applyAlignment="1" applyProtection="1">
      <alignment horizontal="center" vertical="center"/>
    </xf>
    <xf numFmtId="0" fontId="228" fillId="38" borderId="14" xfId="4" applyFont="1" applyFill="1" applyBorder="1" applyAlignment="1" applyProtection="1">
      <alignment horizontal="center" vertical="center"/>
    </xf>
    <xf numFmtId="0" fontId="193" fillId="38" borderId="121" xfId="4" quotePrefix="1" applyFont="1" applyFill="1" applyBorder="1" applyAlignment="1" applyProtection="1">
      <alignment horizontal="center" vertical="center" wrapText="1"/>
    </xf>
    <xf numFmtId="0" fontId="229" fillId="38" borderId="7" xfId="4" applyFont="1" applyFill="1" applyBorder="1" applyAlignment="1" applyProtection="1">
      <alignment horizontal="center" vertical="center"/>
    </xf>
    <xf numFmtId="0" fontId="229" fillId="38" borderId="10" xfId="4" applyFont="1" applyFill="1" applyBorder="1" applyAlignment="1" applyProtection="1">
      <alignment horizontal="center" vertical="center"/>
    </xf>
    <xf numFmtId="0" fontId="230" fillId="38" borderId="120" xfId="0" applyFont="1" applyFill="1" applyBorder="1" applyAlignment="1" applyProtection="1">
      <alignment horizontal="center" vertical="center"/>
    </xf>
    <xf numFmtId="0" fontId="231" fillId="38" borderId="120" xfId="4" applyFont="1" applyFill="1" applyBorder="1" applyAlignment="1" applyProtection="1">
      <alignment horizontal="center" vertical="center"/>
    </xf>
    <xf numFmtId="0" fontId="227" fillId="38" borderId="121" xfId="4" applyFont="1" applyFill="1" applyBorder="1" applyAlignment="1" applyProtection="1">
      <alignment horizontal="center" vertical="center"/>
    </xf>
    <xf numFmtId="0" fontId="232" fillId="38" borderId="24" xfId="4" applyFont="1" applyFill="1" applyBorder="1" applyAlignment="1" applyProtection="1">
      <alignment horizontal="center" vertical="center"/>
    </xf>
    <xf numFmtId="0" fontId="229" fillId="38" borderId="24" xfId="4" applyFont="1" applyFill="1" applyBorder="1" applyAlignment="1" applyProtection="1">
      <alignment horizontal="center" vertical="center"/>
    </xf>
    <xf numFmtId="165" fontId="233" fillId="38" borderId="144" xfId="12" applyNumberFormat="1" applyFont="1" applyFill="1" applyBorder="1" applyAlignment="1">
      <alignment horizontal="right" vertical="center"/>
    </xf>
    <xf numFmtId="168" fontId="234" fillId="38" borderId="84" xfId="12" quotePrefix="1" applyNumberFormat="1" applyFont="1" applyFill="1" applyBorder="1" applyAlignment="1">
      <alignment horizontal="right" vertical="center"/>
    </xf>
    <xf numFmtId="0" fontId="193" fillId="38" borderId="69" xfId="12" applyFont="1" applyFill="1" applyBorder="1" applyAlignment="1">
      <alignment horizontal="center" vertical="center" wrapText="1"/>
    </xf>
    <xf numFmtId="3" fontId="189" fillId="38" borderId="68" xfId="4" applyNumberFormat="1" applyFont="1" applyFill="1" applyBorder="1" applyAlignment="1" applyProtection="1">
      <alignment vertical="center"/>
    </xf>
    <xf numFmtId="3" fontId="227" fillId="38" borderId="83" xfId="4" applyNumberFormat="1" applyFont="1" applyFill="1" applyBorder="1" applyAlignment="1">
      <alignment vertical="center"/>
    </xf>
    <xf numFmtId="3" fontId="227" fillId="38" borderId="84" xfId="4" applyNumberFormat="1" applyFont="1" applyFill="1" applyBorder="1" applyAlignment="1">
      <alignment vertical="center"/>
    </xf>
    <xf numFmtId="3" fontId="227" fillId="38" borderId="85" xfId="4" applyNumberFormat="1" applyFont="1" applyFill="1" applyBorder="1" applyAlignment="1">
      <alignment vertical="center"/>
    </xf>
    <xf numFmtId="174" fontId="196" fillId="31" borderId="78" xfId="4" applyNumberFormat="1" applyFont="1" applyFill="1" applyBorder="1" applyAlignment="1" applyProtection="1">
      <alignment horizontal="center" vertical="center"/>
    </xf>
    <xf numFmtId="174" fontId="196" fillId="31" borderId="64" xfId="4" applyNumberFormat="1" applyFont="1" applyFill="1" applyBorder="1" applyAlignment="1" applyProtection="1">
      <alignment horizontal="center" vertical="center"/>
    </xf>
    <xf numFmtId="174" fontId="196" fillId="31" borderId="73" xfId="4" applyNumberFormat="1" applyFont="1" applyFill="1" applyBorder="1" applyAlignment="1" applyProtection="1">
      <alignment horizontal="center" vertical="center"/>
    </xf>
    <xf numFmtId="174" fontId="196" fillId="31" borderId="31" xfId="4" applyNumberFormat="1" applyFont="1" applyFill="1" applyBorder="1" applyAlignment="1" applyProtection="1">
      <alignment horizontal="center" vertical="center"/>
    </xf>
    <xf numFmtId="174" fontId="196" fillId="31" borderId="75" xfId="4" applyNumberFormat="1" applyFont="1" applyFill="1" applyBorder="1" applyAlignment="1" applyProtection="1">
      <alignment horizontal="center" vertical="center"/>
    </xf>
    <xf numFmtId="174" fontId="196" fillId="31" borderId="33" xfId="4" applyNumberFormat="1" applyFont="1" applyFill="1" applyBorder="1" applyAlignment="1" applyProtection="1">
      <alignment horizontal="center" vertical="center"/>
    </xf>
    <xf numFmtId="174" fontId="196" fillId="31" borderId="80" xfId="4" applyNumberFormat="1" applyFont="1" applyFill="1" applyBorder="1" applyAlignment="1" applyProtection="1">
      <alignment horizontal="center" vertical="center"/>
    </xf>
    <xf numFmtId="174" fontId="196" fillId="31" borderId="36" xfId="4" applyNumberFormat="1" applyFont="1" applyFill="1" applyBorder="1" applyAlignment="1" applyProtection="1">
      <alignment horizontal="center" vertical="center"/>
    </xf>
    <xf numFmtId="174" fontId="196" fillId="31" borderId="89" xfId="4" applyNumberFormat="1" applyFont="1" applyFill="1" applyBorder="1" applyAlignment="1" applyProtection="1">
      <alignment horizontal="center" vertical="center"/>
    </xf>
    <xf numFmtId="174" fontId="196" fillId="31" borderId="79" xfId="4" applyNumberFormat="1" applyFont="1" applyFill="1" applyBorder="1" applyAlignment="1" applyProtection="1">
      <alignment horizontal="center" vertical="center"/>
    </xf>
    <xf numFmtId="174" fontId="196" fillId="31" borderId="72" xfId="4" applyNumberFormat="1" applyFont="1" applyFill="1" applyBorder="1" applyAlignment="1" applyProtection="1">
      <alignment horizontal="center" vertical="center"/>
    </xf>
    <xf numFmtId="174" fontId="196" fillId="31" borderId="37" xfId="4" applyNumberFormat="1" applyFont="1" applyFill="1" applyBorder="1" applyAlignment="1" applyProtection="1">
      <alignment horizontal="center" vertical="center"/>
    </xf>
    <xf numFmtId="174" fontId="196" fillId="31" borderId="81" xfId="4" applyNumberFormat="1" applyFont="1" applyFill="1" applyBorder="1" applyAlignment="1" applyProtection="1">
      <alignment horizontal="center" vertical="center"/>
    </xf>
    <xf numFmtId="0" fontId="220" fillId="18" borderId="14" xfId="4" applyFont="1" applyFill="1" applyBorder="1" applyAlignment="1">
      <alignment horizontal="center" vertical="center"/>
    </xf>
    <xf numFmtId="0" fontId="235"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6"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20"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4"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90" fillId="25" borderId="59" xfId="4" applyNumberFormat="1" applyFont="1" applyFill="1" applyBorder="1" applyAlignment="1" applyProtection="1">
      <alignment vertical="center"/>
      <protection locked="0"/>
    </xf>
    <xf numFmtId="3" fontId="190" fillId="25" borderId="14" xfId="4" applyNumberFormat="1" applyFont="1" applyFill="1" applyBorder="1" applyAlignment="1" applyProtection="1">
      <alignment vertical="center"/>
      <protection locked="0"/>
    </xf>
    <xf numFmtId="3" fontId="190" fillId="25" borderId="12" xfId="4" applyNumberFormat="1" applyFont="1" applyFill="1" applyBorder="1" applyAlignment="1" applyProtection="1">
      <alignment vertical="center"/>
      <protection locked="0"/>
    </xf>
    <xf numFmtId="3" fontId="190" fillId="25" borderId="41" xfId="4" applyNumberFormat="1" applyFont="1" applyFill="1" applyBorder="1" applyAlignment="1">
      <alignment vertical="center"/>
    </xf>
    <xf numFmtId="3" fontId="195" fillId="29" borderId="25" xfId="4" applyNumberFormat="1" applyFont="1" applyFill="1" applyBorder="1" applyAlignment="1" applyProtection="1">
      <alignment vertical="center"/>
    </xf>
    <xf numFmtId="3" fontId="195" fillId="29" borderId="62" xfId="4" applyNumberFormat="1" applyFont="1" applyFill="1" applyBorder="1" applyAlignment="1" applyProtection="1">
      <alignment vertical="center"/>
    </xf>
    <xf numFmtId="0" fontId="237"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3" fillId="17" borderId="41" xfId="4" applyNumberFormat="1" applyFont="1" applyFill="1" applyBorder="1" applyAlignment="1" applyProtection="1">
      <alignment horizontal="center" vertical="center" wrapText="1"/>
      <protection locked="0"/>
    </xf>
    <xf numFmtId="0" fontId="238" fillId="0" borderId="72" xfId="0" applyFont="1" applyFill="1" applyBorder="1" applyAlignment="1" applyProtection="1">
      <alignment horizontal="center" vertical="center" wrapText="1"/>
      <protection hidden="1"/>
    </xf>
    <xf numFmtId="0" fontId="174"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90"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2" fillId="18" borderId="0" xfId="4" quotePrefix="1" applyFont="1" applyFill="1" applyAlignment="1" applyProtection="1">
      <alignment vertical="center"/>
    </xf>
    <xf numFmtId="0" fontId="41" fillId="18" borderId="0" xfId="7" applyFont="1" applyFill="1" applyProtection="1"/>
    <xf numFmtId="0" fontId="239" fillId="18" borderId="0" xfId="10" applyFont="1" applyFill="1" applyProtection="1"/>
    <xf numFmtId="0" fontId="179" fillId="18" borderId="0" xfId="7" applyFont="1" applyFill="1" applyAlignment="1" applyProtection="1">
      <alignment horizontal="center" vertical="center"/>
    </xf>
    <xf numFmtId="0" fontId="240" fillId="18" borderId="0" xfId="16" applyFont="1" applyFill="1" applyBorder="1" applyAlignment="1" applyProtection="1">
      <alignment horizontal="left"/>
    </xf>
    <xf numFmtId="0" fontId="192" fillId="14" borderId="0" xfId="16" applyFont="1" applyFill="1" applyAlignment="1" applyProtection="1">
      <alignment horizontal="left"/>
    </xf>
    <xf numFmtId="0" fontId="108" fillId="18" borderId="0" xfId="7" applyFont="1" applyFill="1" applyBorder="1" applyProtection="1"/>
    <xf numFmtId="0" fontId="41" fillId="19" borderId="0" xfId="7" applyFont="1" applyFill="1" applyBorder="1" applyProtection="1"/>
    <xf numFmtId="0" fontId="108" fillId="19" borderId="0" xfId="7" applyFont="1" applyFill="1" applyBorder="1" applyProtection="1"/>
    <xf numFmtId="0" fontId="108"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8" fillId="18" borderId="0" xfId="7" quotePrefix="1" applyFont="1" applyFill="1" applyAlignment="1" applyProtection="1">
      <alignment horizontal="left"/>
    </xf>
    <xf numFmtId="173" fontId="241" fillId="16" borderId="14" xfId="16" applyNumberFormat="1" applyFont="1" applyFill="1" applyBorder="1" applyAlignment="1" applyProtection="1">
      <alignment horizontal="center" vertical="center"/>
    </xf>
    <xf numFmtId="0" fontId="242"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4" fillId="20" borderId="7" xfId="7" quotePrefix="1" applyNumberFormat="1" applyFont="1" applyFill="1" applyBorder="1" applyAlignment="1" applyProtection="1">
      <alignment horizontal="center" wrapText="1"/>
    </xf>
    <xf numFmtId="179" fontId="243" fillId="20" borderId="7" xfId="7" quotePrefix="1" applyNumberFormat="1" applyFont="1" applyFill="1" applyBorder="1" applyAlignment="1" applyProtection="1">
      <alignment horizontal="center" vertical="center" wrapText="1"/>
    </xf>
    <xf numFmtId="179" fontId="176" fillId="42" borderId="7" xfId="7" quotePrefix="1" applyNumberFormat="1" applyFont="1" applyFill="1" applyBorder="1" applyAlignment="1" applyProtection="1">
      <alignment horizontal="center" vertical="center" wrapText="1"/>
    </xf>
    <xf numFmtId="179" fontId="185"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4" fillId="20" borderId="21" xfId="7" quotePrefix="1" applyNumberFormat="1" applyFont="1" applyFill="1" applyBorder="1" applyAlignment="1" applyProtection="1">
      <alignment horizontal="center"/>
    </xf>
    <xf numFmtId="180" fontId="179"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4" fillId="18" borderId="0" xfId="7" applyFont="1" applyFill="1" applyBorder="1" applyProtection="1"/>
    <xf numFmtId="38" fontId="125" fillId="16" borderId="0" xfId="17" applyNumberFormat="1" applyFont="1" applyFill="1" applyBorder="1" applyAlignment="1" applyProtection="1"/>
    <xf numFmtId="38" fontId="125" fillId="16" borderId="13" xfId="17" applyNumberFormat="1" applyFont="1" applyFill="1" applyBorder="1" applyAlignment="1" applyProtection="1"/>
    <xf numFmtId="175" fontId="108"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8"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3" fillId="16" borderId="9" xfId="7" quotePrefix="1" applyNumberFormat="1" applyFont="1" applyFill="1" applyBorder="1" applyAlignment="1" applyProtection="1"/>
    <xf numFmtId="175" fontId="202" fillId="16" borderId="9" xfId="7" quotePrefix="1" applyNumberFormat="1" applyFont="1" applyFill="1" applyBorder="1" applyAlignment="1" applyProtection="1"/>
    <xf numFmtId="175" fontId="202"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2" fillId="18" borderId="120" xfId="7" quotePrefix="1" applyNumberFormat="1" applyFont="1" applyFill="1" applyBorder="1" applyAlignment="1" applyProtection="1"/>
    <xf numFmtId="175" fontId="202" fillId="18" borderId="139" xfId="7" quotePrefix="1" applyNumberFormat="1" applyFont="1" applyFill="1" applyBorder="1" applyAlignment="1" applyProtection="1"/>
    <xf numFmtId="3" fontId="33" fillId="18" borderId="0" xfId="7" applyNumberFormat="1" applyFont="1" applyFill="1" applyBorder="1" applyProtection="1"/>
    <xf numFmtId="0" fontId="143"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8" fillId="19" borderId="0" xfId="7" applyFont="1" applyFill="1" applyProtection="1"/>
    <xf numFmtId="0" fontId="144" fillId="16" borderId="23" xfId="16" applyFont="1" applyFill="1" applyBorder="1" applyProtection="1"/>
    <xf numFmtId="0" fontId="144" fillId="16" borderId="53" xfId="16" applyFont="1" applyFill="1" applyBorder="1" applyProtection="1"/>
    <xf numFmtId="0" fontId="144" fillId="16" borderId="54" xfId="16" applyFont="1" applyFill="1" applyBorder="1" applyProtection="1"/>
    <xf numFmtId="176" fontId="4" fillId="15" borderId="0" xfId="17" applyNumberFormat="1" applyFont="1" applyFill="1" applyAlignment="1" applyProtection="1"/>
    <xf numFmtId="176" fontId="139" fillId="7" borderId="154" xfId="7" applyNumberFormat="1" applyFont="1" applyFill="1" applyBorder="1" applyAlignment="1" applyProtection="1">
      <alignment horizontal="center"/>
    </xf>
    <xf numFmtId="176" fontId="137" fillId="7" borderId="155" xfId="7" applyNumberFormat="1" applyFont="1" applyFill="1" applyBorder="1" applyAlignment="1" applyProtection="1">
      <alignment horizontal="center"/>
    </xf>
    <xf numFmtId="176" fontId="29" fillId="15" borderId="0" xfId="16" applyNumberFormat="1" applyFont="1" applyFill="1" applyProtection="1"/>
    <xf numFmtId="176" fontId="137" fillId="13" borderId="156" xfId="7" applyNumberFormat="1" applyFont="1" applyFill="1" applyBorder="1" applyAlignment="1" applyProtection="1">
      <alignment horizontal="center"/>
    </xf>
    <xf numFmtId="176" fontId="108" fillId="19" borderId="0" xfId="7" applyNumberFormat="1" applyFont="1" applyFill="1" applyProtection="1"/>
    <xf numFmtId="176" fontId="7" fillId="4" borderId="157" xfId="7" applyNumberFormat="1" applyFont="1" applyFill="1" applyBorder="1" applyAlignment="1" applyProtection="1">
      <alignment horizontal="center"/>
    </xf>
    <xf numFmtId="0" fontId="144" fillId="16" borderId="27" xfId="16" applyFont="1" applyFill="1" applyBorder="1" applyProtection="1"/>
    <xf numFmtId="0" fontId="144" fillId="16" borderId="149" xfId="16" applyFont="1" applyFill="1" applyBorder="1" applyProtection="1"/>
    <xf numFmtId="0" fontId="144" fillId="16" borderId="150" xfId="16" applyFont="1" applyFill="1" applyBorder="1" applyProtection="1"/>
    <xf numFmtId="176" fontId="139" fillId="7" borderId="158" xfId="7" applyNumberFormat="1" applyFont="1" applyFill="1" applyBorder="1" applyAlignment="1" applyProtection="1">
      <alignment horizontal="center"/>
    </xf>
    <xf numFmtId="176" fontId="137" fillId="7" borderId="159" xfId="7" applyNumberFormat="1" applyFont="1" applyFill="1" applyBorder="1" applyAlignment="1" applyProtection="1">
      <alignment horizontal="center"/>
    </xf>
    <xf numFmtId="176" fontId="137"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5" fillId="12" borderId="154" xfId="7" applyNumberFormat="1" applyFont="1" applyFill="1" applyBorder="1" applyAlignment="1" applyProtection="1">
      <alignment horizontal="center"/>
    </xf>
    <xf numFmtId="176" fontId="246" fillId="12" borderId="155" xfId="7" applyNumberFormat="1" applyFont="1" applyFill="1" applyBorder="1" applyAlignment="1" applyProtection="1">
      <alignment horizontal="center"/>
    </xf>
    <xf numFmtId="176" fontId="237" fillId="7" borderId="154" xfId="7" applyNumberFormat="1" applyFont="1" applyFill="1" applyBorder="1" applyAlignment="1" applyProtection="1">
      <alignment horizontal="center"/>
    </xf>
    <xf numFmtId="176" fontId="247" fillId="7" borderId="155" xfId="7" applyNumberFormat="1" applyFont="1" applyFill="1" applyBorder="1" applyAlignment="1" applyProtection="1">
      <alignment horizontal="center"/>
    </xf>
    <xf numFmtId="176" fontId="248" fillId="13" borderId="156" xfId="7" applyNumberFormat="1" applyFont="1" applyFill="1" applyBorder="1" applyAlignment="1" applyProtection="1">
      <alignment horizontal="center"/>
    </xf>
    <xf numFmtId="176" fontId="238" fillId="4" borderId="157" xfId="7" applyNumberFormat="1" applyFont="1" applyFill="1" applyBorder="1" applyAlignment="1" applyProtection="1">
      <alignment horizontal="center"/>
    </xf>
    <xf numFmtId="176" fontId="245" fillId="12" borderId="158" xfId="7" applyNumberFormat="1" applyFont="1" applyFill="1" applyBorder="1" applyAlignment="1" applyProtection="1">
      <alignment horizontal="center"/>
    </xf>
    <xf numFmtId="176" fontId="246" fillId="12" borderId="159" xfId="7" applyNumberFormat="1" applyFont="1" applyFill="1" applyBorder="1" applyAlignment="1" applyProtection="1">
      <alignment horizontal="center"/>
    </xf>
    <xf numFmtId="176" fontId="237" fillId="7" borderId="158" xfId="7" applyNumberFormat="1" applyFont="1" applyFill="1" applyBorder="1" applyAlignment="1" applyProtection="1">
      <alignment horizontal="center"/>
    </xf>
    <xf numFmtId="176" fontId="247" fillId="7" borderId="159" xfId="7" applyNumberFormat="1" applyFont="1" applyFill="1" applyBorder="1" applyAlignment="1" applyProtection="1">
      <alignment horizontal="center"/>
    </xf>
    <xf numFmtId="176" fontId="248" fillId="13" borderId="160" xfId="7" applyNumberFormat="1" applyFont="1" applyFill="1" applyBorder="1" applyAlignment="1" applyProtection="1">
      <alignment horizontal="center"/>
    </xf>
    <xf numFmtId="176" fontId="238" fillId="4" borderId="161" xfId="7" applyNumberFormat="1" applyFont="1" applyFill="1" applyBorder="1" applyAlignment="1" applyProtection="1">
      <alignment horizontal="center"/>
    </xf>
    <xf numFmtId="0" fontId="170" fillId="0" borderId="0" xfId="7" applyProtection="1"/>
    <xf numFmtId="166" fontId="188" fillId="20" borderId="21" xfId="7" quotePrefix="1" applyNumberFormat="1" applyFont="1" applyFill="1" applyBorder="1" applyAlignment="1" applyProtection="1">
      <alignment horizontal="center"/>
    </xf>
    <xf numFmtId="166" fontId="185" fillId="43" borderId="21" xfId="7" quotePrefix="1" applyNumberFormat="1" applyFont="1" applyFill="1" applyBorder="1" applyAlignment="1" applyProtection="1">
      <alignment horizontal="center"/>
    </xf>
    <xf numFmtId="166" fontId="176" fillId="42" borderId="21" xfId="7" quotePrefix="1" applyNumberFormat="1" applyFont="1" applyFill="1" applyBorder="1" applyAlignment="1" applyProtection="1">
      <alignment horizontal="center"/>
    </xf>
    <xf numFmtId="166" fontId="108"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8" fillId="16" borderId="14" xfId="0" applyNumberFormat="1" applyFont="1" applyFill="1" applyBorder="1" applyAlignment="1" applyProtection="1">
      <alignment horizontal="center" vertical="center"/>
    </xf>
    <xf numFmtId="0" fontId="177" fillId="18" borderId="0" xfId="0" applyNumberFormat="1" applyFont="1" applyFill="1" applyBorder="1" applyAlignment="1" applyProtection="1">
      <alignment horizontal="left"/>
    </xf>
    <xf numFmtId="0" fontId="179"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5" fillId="16" borderId="14" xfId="4" applyNumberFormat="1" applyFont="1" applyFill="1" applyBorder="1" applyAlignment="1" applyProtection="1">
      <alignment horizontal="center" vertical="center"/>
    </xf>
    <xf numFmtId="0" fontId="108" fillId="18" borderId="0" xfId="7" quotePrefix="1" applyNumberFormat="1" applyFont="1" applyFill="1" applyAlignment="1" applyProtection="1">
      <alignment horizontal="left"/>
    </xf>
    <xf numFmtId="0" fontId="29" fillId="18" borderId="0" xfId="10" applyNumberFormat="1" applyFont="1" applyFill="1" applyProtection="1"/>
    <xf numFmtId="0" fontId="180"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2"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8" fillId="19" borderId="0" xfId="7" applyNumberFormat="1" applyFont="1" applyFill="1" applyProtection="1"/>
    <xf numFmtId="0" fontId="170" fillId="0" borderId="0" xfId="7" applyNumberFormat="1" applyProtection="1"/>
    <xf numFmtId="166" fontId="152"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5"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8"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9" fillId="34" borderId="0" xfId="7" quotePrefix="1" applyFont="1" applyFill="1" applyAlignment="1" applyProtection="1">
      <alignment horizontal="center"/>
    </xf>
    <xf numFmtId="3" fontId="187" fillId="25" borderId="24" xfId="4" applyNumberFormat="1" applyFont="1" applyFill="1" applyBorder="1" applyAlignment="1" applyProtection="1">
      <alignment vertical="center"/>
    </xf>
    <xf numFmtId="3" fontId="193" fillId="29" borderId="24" xfId="4" applyNumberFormat="1" applyFont="1" applyFill="1" applyBorder="1" applyAlignment="1" applyProtection="1">
      <alignment vertical="center"/>
    </xf>
    <xf numFmtId="3" fontId="193" fillId="29" borderId="28" xfId="4" applyNumberFormat="1" applyFont="1" applyFill="1" applyBorder="1" applyAlignment="1" applyProtection="1">
      <alignment vertical="center"/>
    </xf>
    <xf numFmtId="0" fontId="108" fillId="18" borderId="0" xfId="7" applyNumberFormat="1" applyFont="1" applyFill="1" applyBorder="1" applyProtection="1"/>
    <xf numFmtId="0" fontId="175" fillId="18" borderId="0" xfId="4" quotePrefix="1" applyFont="1" applyFill="1" applyBorder="1" applyAlignment="1" applyProtection="1"/>
    <xf numFmtId="0" fontId="250" fillId="18" borderId="0" xfId="7" applyFont="1" applyFill="1" applyBorder="1" applyAlignment="1" applyProtection="1">
      <alignment horizontal="right"/>
    </xf>
    <xf numFmtId="0" fontId="251"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2" fillId="18" borderId="0" xfId="10" applyFont="1" applyFill="1" applyBorder="1" applyAlignment="1" applyProtection="1">
      <alignment horizontal="center"/>
    </xf>
    <xf numFmtId="175" fontId="180" fillId="18" borderId="0" xfId="17" applyNumberFormat="1" applyFont="1" applyFill="1" applyBorder="1" applyAlignment="1" applyProtection="1"/>
    <xf numFmtId="38" fontId="180" fillId="18" borderId="0" xfId="17" applyNumberFormat="1" applyFont="1" applyFill="1" applyBorder="1" applyProtection="1"/>
    <xf numFmtId="0" fontId="250" fillId="18" borderId="0" xfId="7" quotePrefix="1" applyFont="1" applyFill="1" applyBorder="1" applyAlignment="1" applyProtection="1">
      <alignment horizontal="left"/>
    </xf>
    <xf numFmtId="0" fontId="253" fillId="18" borderId="0" xfId="7" applyFont="1" applyFill="1" applyBorder="1" applyAlignment="1" applyProtection="1"/>
    <xf numFmtId="179" fontId="254"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8"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2" fillId="31" borderId="170" xfId="7" applyNumberFormat="1" applyFont="1" applyFill="1" applyBorder="1" applyAlignment="1" applyProtection="1"/>
    <xf numFmtId="182" fontId="132" fillId="31" borderId="167" xfId="7" applyNumberFormat="1" applyFont="1" applyFill="1" applyBorder="1" applyAlignment="1" applyProtection="1"/>
    <xf numFmtId="182" fontId="132"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8" fillId="12" borderId="154" xfId="7" applyNumberFormat="1" applyFont="1" applyFill="1" applyBorder="1" applyAlignment="1" applyProtection="1">
      <alignment horizontal="center"/>
    </xf>
    <xf numFmtId="176" fontId="137"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8" fillId="12" borderId="158" xfId="7" applyNumberFormat="1" applyFont="1" applyFill="1" applyBorder="1" applyAlignment="1" applyProtection="1">
      <alignment horizontal="center"/>
    </xf>
    <xf numFmtId="176" fontId="137"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7" fillId="18" borderId="14" xfId="4" applyFont="1" applyFill="1" applyBorder="1" applyAlignment="1">
      <alignment horizontal="center" vertical="center"/>
    </xf>
    <xf numFmtId="0" fontId="44" fillId="16" borderId="0" xfId="0" applyFont="1" applyFill="1" applyAlignment="1" applyProtection="1">
      <alignment horizontal="right"/>
    </xf>
    <xf numFmtId="166" fontId="200" fillId="46" borderId="14" xfId="4" applyNumberFormat="1" applyFont="1" applyFill="1" applyBorder="1" applyAlignment="1" applyProtection="1">
      <alignment horizontal="center" vertical="center"/>
    </xf>
    <xf numFmtId="0" fontId="109" fillId="16" borderId="39" xfId="7" quotePrefix="1" applyFont="1" applyFill="1" applyBorder="1" applyAlignment="1" applyProtection="1">
      <alignment horizontal="left"/>
    </xf>
    <xf numFmtId="0" fontId="109" fillId="16" borderId="40" xfId="7" quotePrefix="1" applyFont="1" applyFill="1" applyBorder="1" applyAlignment="1" applyProtection="1">
      <alignment horizontal="left"/>
    </xf>
    <xf numFmtId="0" fontId="109"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2" fillId="16" borderId="124" xfId="7" applyNumberFormat="1" applyFont="1" applyFill="1" applyBorder="1" applyAlignment="1" applyProtection="1">
      <alignment horizontal="center"/>
    </xf>
    <xf numFmtId="3" fontId="112" fillId="16" borderId="45" xfId="7" applyNumberFormat="1" applyFont="1" applyFill="1" applyBorder="1" applyAlignment="1" applyProtection="1">
      <alignment horizontal="center"/>
    </xf>
    <xf numFmtId="3" fontId="112" fillId="16" borderId="102" xfId="7" applyNumberFormat="1" applyFont="1" applyFill="1" applyBorder="1" applyAlignment="1" applyProtection="1">
      <alignment horizontal="center"/>
    </xf>
    <xf numFmtId="38" fontId="125" fillId="16" borderId="8" xfId="17" applyNumberFormat="1" applyFont="1" applyFill="1" applyBorder="1" applyAlignment="1" applyProtection="1">
      <alignment horizontal="left"/>
    </xf>
    <xf numFmtId="38" fontId="125" fillId="16" borderId="0" xfId="17" applyNumberFormat="1" applyFont="1" applyFill="1" applyBorder="1" applyAlignment="1" applyProtection="1">
      <alignment horizontal="left"/>
    </xf>
    <xf numFmtId="38" fontId="125"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2" fillId="16" borderId="14" xfId="10" applyNumberFormat="1" applyFont="1" applyFill="1" applyBorder="1" applyAlignment="1" applyProtection="1">
      <alignment horizontal="center" vertical="center"/>
    </xf>
    <xf numFmtId="166" fontId="255" fillId="16" borderId="14" xfId="4" applyNumberFormat="1" applyFont="1" applyFill="1" applyBorder="1" applyAlignment="1" applyProtection="1">
      <alignment horizontal="center" vertical="center"/>
    </xf>
    <xf numFmtId="166" fontId="152"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2" fillId="31" borderId="96" xfId="7" applyNumberFormat="1" applyFont="1" applyFill="1" applyBorder="1" applyAlignment="1" applyProtection="1"/>
    <xf numFmtId="182" fontId="52" fillId="31" borderId="96" xfId="7" applyNumberFormat="1" applyFont="1" applyFill="1" applyBorder="1" applyAlignment="1" applyProtection="1"/>
    <xf numFmtId="182" fontId="132" fillId="31" borderId="97" xfId="7" applyNumberFormat="1" applyFont="1" applyFill="1" applyBorder="1" applyAlignment="1" applyProtection="1"/>
    <xf numFmtId="182" fontId="52" fillId="31" borderId="97" xfId="7" applyNumberFormat="1" applyFont="1" applyFill="1" applyBorder="1" applyAlignment="1" applyProtection="1"/>
    <xf numFmtId="182" fontId="132"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2" fillId="31" borderId="28" xfId="7" applyNumberFormat="1" applyFont="1" applyFill="1" applyBorder="1" applyAlignment="1" applyProtection="1"/>
    <xf numFmtId="182" fontId="52" fillId="31" borderId="28" xfId="7" applyNumberFormat="1" applyFont="1" applyFill="1" applyBorder="1" applyAlignment="1" applyProtection="1"/>
    <xf numFmtId="182" fontId="132" fillId="31" borderId="147" xfId="7" applyNumberFormat="1" applyFont="1" applyFill="1" applyBorder="1" applyAlignment="1" applyProtection="1"/>
    <xf numFmtId="178" fontId="177" fillId="16" borderId="14" xfId="7" applyNumberFormat="1" applyFont="1" applyFill="1" applyBorder="1" applyAlignment="1" applyProtection="1">
      <alignment horizontal="center"/>
    </xf>
    <xf numFmtId="3" fontId="108" fillId="16" borderId="0" xfId="0" applyNumberFormat="1" applyFont="1" applyFill="1" applyProtection="1"/>
    <xf numFmtId="3" fontId="108"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8" fillId="20" borderId="14" xfId="4" applyNumberFormat="1" applyFont="1" applyFill="1" applyBorder="1" applyAlignment="1" applyProtection="1">
      <alignment horizontal="center" vertical="center"/>
    </xf>
    <xf numFmtId="49" fontId="208" fillId="18" borderId="14" xfId="4" applyNumberFormat="1" applyFont="1" applyFill="1" applyBorder="1" applyAlignment="1" applyProtection="1">
      <alignment horizontal="center" vertical="center"/>
      <protection locked="0"/>
    </xf>
    <xf numFmtId="49" fontId="208" fillId="18" borderId="14" xfId="4" applyNumberFormat="1" applyFont="1" applyFill="1" applyBorder="1" applyAlignment="1" applyProtection="1">
      <alignment horizontal="center" vertical="center"/>
    </xf>
    <xf numFmtId="0" fontId="208"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5" fillId="16" borderId="14" xfId="4" applyNumberFormat="1" applyFont="1" applyFill="1" applyBorder="1" applyAlignment="1" applyProtection="1">
      <alignment horizontal="center" vertical="center"/>
    </xf>
    <xf numFmtId="0" fontId="256" fillId="0" borderId="14" xfId="6" applyFont="1" applyFill="1" applyBorder="1"/>
    <xf numFmtId="49" fontId="238" fillId="0" borderId="14" xfId="4" applyNumberFormat="1" applyFont="1" applyFill="1" applyBorder="1" applyAlignment="1" applyProtection="1">
      <alignment horizontal="center" vertical="center"/>
      <protection hidden="1"/>
    </xf>
    <xf numFmtId="49" fontId="238" fillId="16" borderId="40" xfId="0" applyNumberFormat="1" applyFont="1" applyFill="1" applyBorder="1" applyAlignment="1" applyProtection="1">
      <alignment vertical="center" wrapText="1"/>
    </xf>
    <xf numFmtId="49" fontId="183" fillId="17" borderId="41" xfId="4" applyNumberFormat="1" applyFont="1" applyFill="1" applyBorder="1" applyAlignment="1" applyProtection="1">
      <alignment horizontal="center" vertical="center" wrapText="1"/>
    </xf>
    <xf numFmtId="0" fontId="176" fillId="18" borderId="59" xfId="0" applyFont="1" applyFill="1" applyBorder="1" applyAlignment="1" applyProtection="1">
      <alignment horizontal="center" vertical="center" wrapText="1"/>
    </xf>
    <xf numFmtId="0" fontId="176" fillId="18" borderId="14" xfId="0" applyFont="1" applyFill="1" applyBorder="1" applyAlignment="1" applyProtection="1">
      <alignment horizontal="center" vertical="center" wrapText="1"/>
    </xf>
    <xf numFmtId="0" fontId="176"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1" fillId="22" borderId="179" xfId="4" applyNumberFormat="1" applyFont="1" applyFill="1" applyBorder="1" applyAlignment="1" applyProtection="1">
      <alignment horizontal="right" vertical="center"/>
    </xf>
    <xf numFmtId="3" fontId="191"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1" fillId="22" borderId="48" xfId="4" applyNumberFormat="1" applyFont="1" applyFill="1" applyBorder="1" applyAlignment="1" applyProtection="1">
      <alignment horizontal="right" vertical="center"/>
    </xf>
    <xf numFmtId="3" fontId="191"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1" fillId="22" borderId="91" xfId="4" applyNumberFormat="1" applyFont="1" applyFill="1" applyBorder="1" applyAlignment="1" applyProtection="1">
      <alignment horizontal="right" vertical="center"/>
    </xf>
    <xf numFmtId="3" fontId="191"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1" fillId="22" borderId="184" xfId="4" applyNumberFormat="1" applyFont="1" applyFill="1" applyBorder="1" applyAlignment="1" applyProtection="1">
      <alignment horizontal="right" vertical="center"/>
    </xf>
    <xf numFmtId="3" fontId="191" fillId="22" borderId="185" xfId="4" applyNumberFormat="1" applyFont="1" applyFill="1" applyBorder="1" applyAlignment="1" applyProtection="1">
      <alignment horizontal="right" vertical="center"/>
    </xf>
    <xf numFmtId="3" fontId="191" fillId="22" borderId="186" xfId="4" applyNumberFormat="1" applyFont="1" applyFill="1" applyBorder="1" applyAlignment="1" applyProtection="1">
      <alignment horizontal="right" vertical="center"/>
    </xf>
    <xf numFmtId="3" fontId="191" fillId="22" borderId="187" xfId="4" applyNumberFormat="1" applyFont="1" applyFill="1" applyBorder="1" applyAlignment="1" applyProtection="1">
      <alignment horizontal="right" vertical="center"/>
    </xf>
    <xf numFmtId="3" fontId="191" fillId="22" borderId="107" xfId="4" applyNumberFormat="1" applyFont="1" applyFill="1" applyBorder="1" applyAlignment="1" applyProtection="1">
      <alignment horizontal="right" vertical="center"/>
    </xf>
    <xf numFmtId="3" fontId="191"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5" fillId="16" borderId="0" xfId="8" applyFont="1" applyFill="1" applyBorder="1" applyProtection="1"/>
    <xf numFmtId="0" fontId="109" fillId="20" borderId="133" xfId="4" applyFont="1" applyFill="1" applyBorder="1" applyAlignment="1" applyProtection="1">
      <alignment horizontal="center" vertical="center"/>
    </xf>
    <xf numFmtId="0" fontId="109"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3"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3" fillId="36" borderId="135" xfId="4" applyNumberFormat="1" applyFont="1" applyFill="1" applyBorder="1" applyAlignment="1" applyProtection="1">
      <alignment horizontal="center" vertical="center"/>
    </xf>
    <xf numFmtId="3" fontId="183"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3" fillId="36" borderId="135" xfId="4" applyFont="1" applyFill="1" applyBorder="1" applyAlignment="1" applyProtection="1">
      <alignment horizontal="center" vertical="center"/>
    </xf>
    <xf numFmtId="0" fontId="183"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2" fillId="31" borderId="24" xfId="7" applyNumberFormat="1" applyFont="1" applyFill="1" applyBorder="1" applyAlignment="1" applyProtection="1"/>
    <xf numFmtId="182" fontId="44" fillId="31" borderId="147" xfId="7" applyNumberFormat="1" applyFont="1" applyFill="1" applyBorder="1" applyAlignment="1" applyProtection="1"/>
    <xf numFmtId="38" fontId="257" fillId="31" borderId="39" xfId="17" applyNumberFormat="1" applyFont="1" applyFill="1" applyBorder="1" applyAlignment="1" applyProtection="1"/>
    <xf numFmtId="168" fontId="258" fillId="16" borderId="8" xfId="12" quotePrefix="1" applyNumberFormat="1" applyFont="1" applyFill="1" applyBorder="1" applyAlignment="1">
      <alignment horizontal="center" vertical="center" wrapText="1"/>
    </xf>
    <xf numFmtId="0" fontId="235" fillId="18" borderId="14" xfId="4" applyNumberFormat="1" applyFont="1" applyFill="1" applyBorder="1" applyAlignment="1" applyProtection="1">
      <alignment horizontal="center" vertical="center"/>
    </xf>
    <xf numFmtId="0" fontId="258" fillId="16" borderId="8" xfId="12" quotePrefix="1" applyNumberFormat="1" applyFont="1" applyFill="1" applyBorder="1" applyAlignment="1">
      <alignment horizontal="center" vertical="center" wrapText="1"/>
    </xf>
    <xf numFmtId="0" fontId="259" fillId="19" borderId="0" xfId="4" applyFont="1" applyFill="1" applyAlignment="1">
      <alignment vertical="center"/>
    </xf>
    <xf numFmtId="0" fontId="260" fillId="19" borderId="0" xfId="4" applyFont="1" applyFill="1" applyAlignment="1">
      <alignment vertical="center"/>
    </xf>
    <xf numFmtId="0" fontId="259" fillId="19" borderId="0" xfId="12" applyFont="1" applyFill="1" applyBorder="1"/>
    <xf numFmtId="165" fontId="259" fillId="19" borderId="0" xfId="12" applyNumberFormat="1" applyFont="1" applyFill="1"/>
    <xf numFmtId="0" fontId="259" fillId="19" borderId="0" xfId="4" applyFont="1" applyFill="1" applyBorder="1" applyAlignment="1">
      <alignment vertical="center"/>
    </xf>
    <xf numFmtId="0" fontId="259" fillId="19" borderId="0" xfId="4" applyFont="1" applyFill="1"/>
    <xf numFmtId="0" fontId="259" fillId="19" borderId="0" xfId="12" applyFont="1" applyFill="1"/>
    <xf numFmtId="165" fontId="259" fillId="19" borderId="0" xfId="12" applyNumberFormat="1" applyFont="1" applyFill="1" applyBorder="1"/>
    <xf numFmtId="165" fontId="260" fillId="19" borderId="0" xfId="12" applyNumberFormat="1" applyFont="1" applyFill="1" applyBorder="1"/>
    <xf numFmtId="0" fontId="259" fillId="0" borderId="0" xfId="4" quotePrefix="1" applyFont="1" applyAlignment="1">
      <alignment vertical="center"/>
    </xf>
    <xf numFmtId="0" fontId="173" fillId="0" borderId="14" xfId="6" applyFill="1" applyBorder="1"/>
    <xf numFmtId="0" fontId="173"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3"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1"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2"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2" fillId="0" borderId="14" xfId="4" quotePrefix="1" applyNumberFormat="1" applyFont="1" applyFill="1" applyBorder="1" applyAlignment="1">
      <alignment horizontal="center"/>
    </xf>
    <xf numFmtId="0" fontId="17" fillId="0" borderId="14" xfId="4" applyFont="1" applyFill="1" applyBorder="1"/>
    <xf numFmtId="49" fontId="263"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2"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4"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3" fillId="0" borderId="0" xfId="6" quotePrefix="1" applyFill="1"/>
    <xf numFmtId="169" fontId="74" fillId="0" borderId="0" xfId="4" applyNumberFormat="1" applyFont="1" applyFill="1" applyBorder="1" applyAlignment="1">
      <alignment horizontal="center"/>
    </xf>
    <xf numFmtId="169" fontId="173"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5"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80" fillId="0" borderId="14" xfId="0" applyFont="1" applyFill="1" applyBorder="1"/>
    <xf numFmtId="0" fontId="266" fillId="0" borderId="14" xfId="4" applyFont="1" applyFill="1" applyBorder="1"/>
    <xf numFmtId="0" fontId="267"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7" fillId="0" borderId="14" xfId="4" applyFont="1" applyFill="1" applyBorder="1" applyAlignment="1">
      <alignment horizontal="left" wrapText="1"/>
    </xf>
    <xf numFmtId="0" fontId="24" fillId="0" borderId="14" xfId="4" applyFont="1" applyFill="1" applyBorder="1" applyAlignment="1">
      <alignment horizontal="left"/>
    </xf>
    <xf numFmtId="0" fontId="87" fillId="0" borderId="14" xfId="4" applyFont="1" applyFill="1" applyBorder="1" applyAlignment="1">
      <alignment horizontal="left"/>
    </xf>
    <xf numFmtId="0" fontId="24" fillId="0" borderId="14" xfId="4" quotePrefix="1" applyFont="1" applyFill="1" applyBorder="1" applyAlignment="1">
      <alignment horizontal="left"/>
    </xf>
    <xf numFmtId="0" fontId="88" fillId="0" borderId="14" xfId="4" applyFont="1" applyFill="1" applyBorder="1" applyAlignment="1">
      <alignment horizontal="left"/>
    </xf>
    <xf numFmtId="0" fontId="173" fillId="0" borderId="0" xfId="6" applyFill="1" applyBorder="1"/>
    <xf numFmtId="14" fontId="256" fillId="0" borderId="14" xfId="6" applyNumberFormat="1" applyFont="1" applyFill="1" applyBorder="1" applyAlignment="1">
      <alignment horizontal="left"/>
    </xf>
    <xf numFmtId="0" fontId="173"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5" fillId="16" borderId="0" xfId="8" applyNumberFormat="1" applyFont="1" applyFill="1" applyBorder="1" applyAlignment="1" applyProtection="1">
      <alignment horizontal="right"/>
    </xf>
    <xf numFmtId="176" fontId="206" fillId="16" borderId="0" xfId="8" applyNumberFormat="1" applyFont="1" applyFill="1" applyBorder="1" applyAlignment="1" applyProtection="1">
      <alignment horizontal="right"/>
    </xf>
    <xf numFmtId="0" fontId="173" fillId="48" borderId="0" xfId="6" applyFill="1"/>
    <xf numFmtId="0" fontId="173"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4" fillId="22" borderId="40" xfId="4" applyFont="1" applyFill="1" applyBorder="1" applyAlignment="1" applyProtection="1">
      <alignment vertical="center" wrapText="1"/>
    </xf>
    <xf numFmtId="181" fontId="250" fillId="18" borderId="0" xfId="7" applyNumberFormat="1" applyFont="1" applyFill="1" applyBorder="1" applyAlignment="1" applyProtection="1">
      <alignment horizontal="center"/>
    </xf>
    <xf numFmtId="0" fontId="175" fillId="16" borderId="25" xfId="4" quotePrefix="1" applyFont="1" applyFill="1" applyBorder="1" applyAlignment="1" applyProtection="1">
      <alignment horizontal="center" vertical="center"/>
    </xf>
    <xf numFmtId="0" fontId="175" fillId="16" borderId="40" xfId="4" quotePrefix="1" applyFont="1" applyFill="1" applyBorder="1" applyAlignment="1" applyProtection="1">
      <alignment horizontal="center" vertical="center"/>
    </xf>
    <xf numFmtId="0" fontId="175" fillId="16" borderId="41" xfId="4" quotePrefix="1" applyFont="1" applyFill="1" applyBorder="1" applyAlignment="1" applyProtection="1">
      <alignment horizontal="center" vertical="center"/>
    </xf>
    <xf numFmtId="173" fontId="171" fillId="16" borderId="25" xfId="2" applyNumberFormat="1" applyFill="1" applyBorder="1" applyAlignment="1" applyProtection="1">
      <alignment horizontal="center" vertical="center"/>
    </xf>
    <xf numFmtId="173" fontId="240" fillId="16" borderId="41" xfId="4" applyNumberFormat="1" applyFont="1" applyFill="1" applyBorder="1" applyAlignment="1" applyProtection="1">
      <alignment horizontal="center" vertical="center"/>
    </xf>
    <xf numFmtId="0" fontId="171" fillId="16" borderId="25" xfId="2" applyFill="1" applyBorder="1" applyAlignment="1" applyProtection="1">
      <alignment horizontal="center"/>
    </xf>
    <xf numFmtId="0" fontId="240" fillId="16" borderId="40" xfId="16" applyFont="1" applyFill="1" applyBorder="1" applyAlignment="1" applyProtection="1">
      <alignment horizontal="center"/>
    </xf>
    <xf numFmtId="0" fontId="240" fillId="16" borderId="41" xfId="16" applyFont="1" applyFill="1" applyBorder="1" applyAlignment="1" applyProtection="1">
      <alignment horizontal="center"/>
    </xf>
    <xf numFmtId="1" fontId="183" fillId="22" borderId="25" xfId="4" applyNumberFormat="1" applyFont="1" applyFill="1" applyBorder="1" applyAlignment="1" applyProtection="1">
      <alignment horizontal="center" vertical="center"/>
    </xf>
    <xf numFmtId="1" fontId="183" fillId="22" borderId="41" xfId="4" applyNumberFormat="1" applyFont="1" applyFill="1" applyBorder="1" applyAlignment="1" applyProtection="1">
      <alignment horizontal="center" vertical="center"/>
    </xf>
    <xf numFmtId="0" fontId="269" fillId="18" borderId="0" xfId="7"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0" fontId="109" fillId="20" borderId="52" xfId="4" applyFont="1" applyFill="1" applyBorder="1" applyAlignment="1" applyProtection="1">
      <alignment horizontal="center" vertical="center"/>
    </xf>
    <xf numFmtId="0" fontId="109" fillId="20" borderId="53" xfId="4" applyFont="1" applyFill="1" applyBorder="1" applyAlignment="1" applyProtection="1">
      <alignment horizontal="center" vertical="center"/>
    </xf>
    <xf numFmtId="0" fontId="109" fillId="20" borderId="54" xfId="4" applyFont="1" applyFill="1" applyBorder="1" applyAlignment="1" applyProtection="1">
      <alignment horizontal="center" vertical="center"/>
    </xf>
    <xf numFmtId="0" fontId="109" fillId="16" borderId="39" xfId="7" applyFont="1" applyFill="1" applyBorder="1" applyAlignment="1" applyProtection="1">
      <alignment horizontal="center" vertical="center" wrapText="1"/>
    </xf>
    <xf numFmtId="0" fontId="109" fillId="16" borderId="40" xfId="7" applyFont="1" applyFill="1" applyBorder="1" applyAlignment="1" applyProtection="1">
      <alignment horizontal="center" vertical="center" wrapText="1"/>
    </xf>
    <xf numFmtId="0" fontId="109" fillId="16" borderId="62" xfId="7" applyFont="1" applyFill="1" applyBorder="1" applyAlignment="1" applyProtection="1">
      <alignment horizontal="center" vertical="center" wrapText="1"/>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23" fillId="16" borderId="163" xfId="17" applyNumberFormat="1" applyFont="1" applyFill="1" applyBorder="1" applyAlignment="1" applyProtection="1">
      <alignment horizontal="center"/>
    </xf>
    <xf numFmtId="38" fontId="123" fillId="16" borderId="112" xfId="17" applyNumberFormat="1" applyFont="1" applyFill="1" applyBorder="1" applyAlignment="1" applyProtection="1">
      <alignment horizontal="center"/>
    </xf>
    <xf numFmtId="38" fontId="123" fillId="16" borderId="148" xfId="1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38" fontId="257" fillId="31" borderId="39" xfId="17" applyNumberFormat="1" applyFont="1" applyFill="1" applyBorder="1" applyAlignment="1" applyProtection="1">
      <alignment horizontal="center"/>
    </xf>
    <xf numFmtId="38" fontId="257" fillId="31" borderId="40" xfId="17" applyNumberFormat="1" applyFont="1" applyFill="1" applyBorder="1" applyAlignment="1" applyProtection="1">
      <alignment horizontal="center"/>
    </xf>
    <xf numFmtId="38" fontId="257" fillId="31" borderId="62" xfId="17" applyNumberFormat="1" applyFont="1" applyFill="1" applyBorder="1" applyAlignment="1" applyProtection="1">
      <alignment horizontal="center"/>
    </xf>
    <xf numFmtId="38" fontId="198" fillId="45" borderId="126" xfId="17" applyNumberFormat="1" applyFont="1" applyFill="1" applyBorder="1" applyAlignment="1" applyProtection="1">
      <alignment horizontal="center"/>
    </xf>
    <xf numFmtId="38" fontId="198" fillId="45" borderId="42" xfId="17" applyNumberFormat="1" applyFont="1" applyFill="1" applyBorder="1" applyAlignment="1" applyProtection="1">
      <alignment horizontal="center"/>
    </xf>
    <xf numFmtId="38" fontId="198" fillId="45" borderId="46"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1"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6" fillId="20" borderId="7" xfId="4" applyFont="1" applyFill="1" applyBorder="1" applyAlignment="1" applyProtection="1">
      <alignment horizontal="center" vertical="center" wrapText="1"/>
    </xf>
    <xf numFmtId="0" fontId="126" fillId="20" borderId="28" xfId="4" applyFont="1" applyFill="1" applyBorder="1" applyAlignment="1" applyProtection="1">
      <alignment horizontal="center" vertical="center" wrapText="1"/>
    </xf>
    <xf numFmtId="0" fontId="200" fillId="20" borderId="7" xfId="0" applyFont="1" applyFill="1" applyBorder="1" applyAlignment="1" applyProtection="1">
      <alignment horizontal="center" vertical="center" wrapText="1"/>
    </xf>
    <xf numFmtId="0" fontId="200" fillId="20" borderId="28" xfId="0" applyFont="1" applyFill="1" applyBorder="1" applyAlignment="1" applyProtection="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47" fillId="7" borderId="14" xfId="12" quotePrefix="1" applyFont="1" applyFill="1" applyBorder="1" applyAlignment="1">
      <alignment horizontal="left" vertical="center" wrapText="1"/>
    </xf>
    <xf numFmtId="0" fontId="57" fillId="7" borderId="25" xfId="5" applyFont="1" applyFill="1" applyBorder="1" applyAlignment="1">
      <alignment horizontal="left" vertical="center" wrapText="1"/>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95"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39" fillId="0" borderId="0" xfId="5" applyFont="1" applyAlignment="1">
      <alignment horizontal="left" vertical="center" wrapText="1"/>
    </xf>
    <xf numFmtId="0" fontId="34" fillId="0" borderId="0" xfId="5" applyAlignment="1">
      <alignment vertical="center" wrapText="1"/>
    </xf>
    <xf numFmtId="0" fontId="40" fillId="0" borderId="0" xfId="5" applyFont="1" applyAlignment="1">
      <alignment vertical="center" wrapText="1"/>
    </xf>
    <xf numFmtId="0" fontId="41" fillId="0" borderId="0" xfId="5" applyFont="1" applyAlignment="1">
      <alignment vertical="center" wrapText="1"/>
    </xf>
    <xf numFmtId="0" fontId="47" fillId="7" borderId="14" xfId="12" applyFont="1" applyFill="1" applyBorder="1" applyAlignment="1">
      <alignment horizontal="left" vertical="center" wrapText="1"/>
    </xf>
    <xf numFmtId="0" fontId="47" fillId="7" borderId="19" xfId="12" applyFont="1" applyFill="1" applyBorder="1" applyAlignment="1">
      <alignment horizontal="left" vertical="center" wrapText="1"/>
    </xf>
    <xf numFmtId="0" fontId="57" fillId="7" borderId="192" xfId="5" applyFont="1" applyFill="1" applyBorder="1" applyAlignment="1">
      <alignment horizontal="left" vertical="center" wrapText="1"/>
    </xf>
    <xf numFmtId="0" fontId="47" fillId="7" borderId="14" xfId="12" applyFont="1" applyFill="1" applyBorder="1" applyAlignment="1">
      <alignment vertical="center" wrapText="1"/>
    </xf>
    <xf numFmtId="0" fontId="47" fillId="7" borderId="25" xfId="12" applyFont="1" applyFill="1" applyBorder="1" applyAlignment="1">
      <alignmen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3" xfId="5" applyFont="1" applyFill="1" applyBorder="1" applyAlignment="1" applyProtection="1">
      <alignment vertical="center" wrapText="1"/>
    </xf>
    <xf numFmtId="0" fontId="62" fillId="7" borderId="194" xfId="5" applyFont="1" applyFill="1" applyBorder="1" applyAlignment="1" applyProtection="1">
      <alignment vertical="center" wrapText="1"/>
    </xf>
    <xf numFmtId="0" fontId="57" fillId="7" borderId="25" xfId="5" applyFont="1" applyFill="1" applyBorder="1" applyAlignment="1">
      <alignment vertical="center" wrapText="1"/>
    </xf>
    <xf numFmtId="0" fontId="47" fillId="7" borderId="25" xfId="12" applyFont="1" applyFill="1" applyBorder="1" applyAlignment="1">
      <alignment horizontal="left" vertical="center" wrapText="1"/>
    </xf>
    <xf numFmtId="0" fontId="47" fillId="7" borderId="14"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16" xfId="5" applyFont="1" applyFill="1" applyBorder="1" applyAlignment="1">
      <alignment vertical="center" wrapText="1"/>
    </xf>
    <xf numFmtId="0" fontId="57" fillId="7" borderId="188" xfId="5" applyFont="1" applyFill="1" applyBorder="1" applyAlignment="1">
      <alignment vertical="center" wrapText="1"/>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0" fillId="0" borderId="3" xfId="0" applyBorder="1" applyAlignment="1">
      <alignment horizontal="left"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7" fillId="7" borderId="19" xfId="12" quotePrefix="1"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92"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92" xfId="5" applyFont="1" applyFill="1" applyBorder="1" applyAlignment="1">
      <alignment vertical="center" wrapText="1"/>
    </xf>
    <xf numFmtId="0" fontId="47" fillId="7" borderId="16" xfId="12"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88" xfId="5" applyFont="1" applyFill="1" applyBorder="1" applyAlignment="1">
      <alignment horizontal="left" vertical="center" wrapText="1"/>
    </xf>
    <xf numFmtId="1" fontId="4" fillId="0" borderId="2" xfId="4" applyNumberFormat="1" applyFont="1" applyBorder="1" applyAlignment="1">
      <alignment horizontal="left" vertical="center" wrapText="1"/>
    </xf>
    <xf numFmtId="0" fontId="47" fillId="7" borderId="25" xfId="12" quotePrefix="1"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1" xfId="5" applyFont="1" applyFill="1" applyBorder="1" applyAlignment="1">
      <alignment horizontal="left" vertical="center"/>
    </xf>
    <xf numFmtId="0" fontId="44" fillId="0" borderId="5" xfId="14" applyFont="1" applyFill="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9" fillId="0" borderId="2" xfId="12" applyFont="1" applyFill="1" applyBorder="1" applyAlignment="1">
      <alignment horizontal="left" vertical="center" wrapText="1"/>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0" fillId="0" borderId="9" xfId="0" applyBorder="1"/>
    <xf numFmtId="0" fontId="0" fillId="0" borderId="21" xfId="0" applyBorder="1"/>
    <xf numFmtId="0" fontId="47" fillId="7" borderId="189"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88" xfId="12" quotePrefix="1" applyFont="1" applyFill="1" applyBorder="1" applyAlignment="1">
      <alignment horizontal="left" vertical="center"/>
    </xf>
    <xf numFmtId="0" fontId="36" fillId="0" borderId="2" xfId="5" applyFont="1" applyBorder="1" applyAlignment="1">
      <alignment horizontal="center" vertical="center" wrapText="1"/>
    </xf>
    <xf numFmtId="1" fontId="183" fillId="22" borderId="25" xfId="4" applyNumberFormat="1" applyFont="1" applyFill="1" applyBorder="1" applyAlignment="1" applyProtection="1">
      <alignment horizontal="center" vertical="center"/>
      <protection locked="0"/>
    </xf>
    <xf numFmtId="1" fontId="183"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3" fontId="274" fillId="18" borderId="25" xfId="4" applyNumberFormat="1" applyFont="1" applyFill="1" applyBorder="1" applyAlignment="1" applyProtection="1">
      <alignment horizontal="center" vertical="center"/>
      <protection locked="0"/>
    </xf>
    <xf numFmtId="3" fontId="274" fillId="18" borderId="40" xfId="4" applyNumberFormat="1" applyFont="1" applyFill="1" applyBorder="1" applyAlignment="1" applyProtection="1">
      <alignment horizontal="center" vertical="center"/>
      <protection locked="0"/>
    </xf>
    <xf numFmtId="3" fontId="274"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7" fillId="18" borderId="25" xfId="4" applyNumberFormat="1" applyFont="1" applyFill="1" applyBorder="1" applyAlignment="1" applyProtection="1">
      <alignment horizontal="center" vertical="center"/>
      <protection locked="0"/>
    </xf>
    <xf numFmtId="3" fontId="207" fillId="18" borderId="40" xfId="4" applyNumberFormat="1" applyFont="1" applyFill="1" applyBorder="1" applyAlignment="1" applyProtection="1">
      <alignment horizontal="center" vertical="center"/>
      <protection locked="0"/>
    </xf>
    <xf numFmtId="3" fontId="207" fillId="18" borderId="41" xfId="4" applyNumberFormat="1" applyFont="1" applyFill="1" applyBorder="1" applyAlignment="1" applyProtection="1">
      <alignment horizontal="center" vertical="center"/>
      <protection locked="0"/>
    </xf>
    <xf numFmtId="0" fontId="189" fillId="29" borderId="40" xfId="4" applyFont="1" applyFill="1" applyBorder="1" applyAlignment="1">
      <alignment horizontal="left" vertical="center"/>
    </xf>
    <xf numFmtId="0" fontId="189" fillId="29" borderId="40" xfId="4" applyFont="1" applyFill="1" applyBorder="1" applyAlignment="1">
      <alignment vertical="center" wrapText="1"/>
    </xf>
    <xf numFmtId="0" fontId="273" fillId="29" borderId="40" xfId="4" applyFont="1" applyFill="1" applyBorder="1" applyAlignment="1">
      <alignment vertical="center" wrapText="1"/>
    </xf>
    <xf numFmtId="0" fontId="189" fillId="29" borderId="40" xfId="12" applyFont="1" applyFill="1" applyBorder="1" applyAlignment="1">
      <alignment horizontal="left" vertical="center"/>
    </xf>
    <xf numFmtId="0" fontId="189" fillId="29" borderId="40" xfId="12" applyFont="1" applyFill="1" applyBorder="1" applyAlignment="1">
      <alignment horizontal="left" vertical="center" wrapText="1"/>
    </xf>
    <xf numFmtId="0" fontId="272" fillId="29" borderId="40" xfId="4" applyFont="1" applyFill="1" applyBorder="1" applyAlignment="1">
      <alignment horizontal="left" vertical="center" wrapText="1"/>
    </xf>
    <xf numFmtId="0" fontId="189" fillId="29" borderId="40" xfId="12" quotePrefix="1" applyFont="1" applyFill="1" applyBorder="1" applyAlignment="1">
      <alignment horizontal="left" vertical="center" wrapText="1"/>
    </xf>
    <xf numFmtId="0" fontId="273" fillId="29" borderId="40" xfId="4" applyFont="1" applyFill="1" applyBorder="1" applyAlignment="1">
      <alignment horizontal="left" vertical="center" wrapText="1"/>
    </xf>
    <xf numFmtId="0" fontId="189" fillId="29" borderId="40" xfId="12" applyFont="1" applyFill="1" applyBorder="1" applyAlignment="1">
      <alignment vertical="center" wrapText="1"/>
    </xf>
    <xf numFmtId="0" fontId="272" fillId="29" borderId="40" xfId="4" applyFont="1" applyFill="1" applyBorder="1" applyAlignment="1">
      <alignment vertical="center" wrapText="1"/>
    </xf>
    <xf numFmtId="0" fontId="189" fillId="29" borderId="58" xfId="12" applyFont="1" applyFill="1" applyBorder="1" applyAlignment="1">
      <alignment vertical="center" wrapText="1"/>
    </xf>
    <xf numFmtId="0" fontId="189" fillId="29" borderId="62" xfId="12" applyFont="1" applyFill="1" applyBorder="1" applyAlignment="1">
      <alignment horizontal="left" vertical="center"/>
    </xf>
    <xf numFmtId="0" fontId="189" fillId="29" borderId="40" xfId="4" applyFont="1" applyFill="1" applyBorder="1" applyAlignment="1">
      <alignment horizontal="left" vertical="center" wrapText="1"/>
    </xf>
    <xf numFmtId="0" fontId="189" fillId="29" borderId="62" xfId="4" applyFont="1" applyFill="1" applyBorder="1" applyAlignment="1">
      <alignment horizontal="left" vertical="center" wrapText="1"/>
    </xf>
    <xf numFmtId="0" fontId="182" fillId="22" borderId="25" xfId="4" applyFont="1" applyFill="1" applyBorder="1" applyAlignment="1" applyProtection="1">
      <alignment horizontal="center" vertical="center" wrapText="1"/>
    </xf>
    <xf numFmtId="0" fontId="182" fillId="22" borderId="40" xfId="4" applyFont="1" applyFill="1" applyBorder="1" applyAlignment="1" applyProtection="1">
      <alignment horizontal="center" vertical="center" wrapText="1"/>
    </xf>
    <xf numFmtId="0" fontId="182" fillId="22" borderId="41" xfId="4" applyFont="1" applyFill="1" applyBorder="1" applyAlignment="1" applyProtection="1">
      <alignment horizontal="center" vertical="center" wrapText="1"/>
    </xf>
    <xf numFmtId="0" fontId="186" fillId="25" borderId="40" xfId="12" quotePrefix="1" applyFont="1" applyFill="1" applyBorder="1" applyAlignment="1">
      <alignment horizontal="left" vertical="center" wrapText="1"/>
    </xf>
    <xf numFmtId="0" fontId="271" fillId="25" borderId="40" xfId="4" applyFont="1" applyFill="1" applyBorder="1" applyAlignment="1">
      <alignment horizontal="left"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251" fillId="18" borderId="25" xfId="4" applyFont="1" applyFill="1" applyBorder="1" applyAlignment="1" applyProtection="1">
      <alignment vertical="center" wrapText="1"/>
    </xf>
    <xf numFmtId="0" fontId="251" fillId="18" borderId="40" xfId="4" applyFont="1" applyFill="1" applyBorder="1" applyAlignment="1" applyProtection="1">
      <alignment vertical="center" wrapText="1"/>
    </xf>
    <xf numFmtId="0" fontId="251" fillId="18" borderId="41" xfId="4" applyFont="1" applyFill="1" applyBorder="1" applyAlignment="1" applyProtection="1">
      <alignment vertical="center"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9" fillId="29" borderId="40" xfId="12" quotePrefix="1" applyFont="1" applyFill="1" applyBorder="1" applyAlignment="1">
      <alignment horizontal="left" vertical="center"/>
    </xf>
    <xf numFmtId="0" fontId="186" fillId="25" borderId="40" xfId="12" quotePrefix="1" applyFont="1" applyFill="1" applyBorder="1" applyAlignment="1" applyProtection="1">
      <alignment horizontal="left" vertical="center" wrapText="1"/>
    </xf>
    <xf numFmtId="0" fontId="271" fillId="25" borderId="40" xfId="4" applyFont="1" applyFill="1" applyBorder="1" applyAlignment="1" applyProtection="1">
      <alignment horizontal="left" vertical="center" wrapText="1"/>
    </xf>
    <xf numFmtId="0" fontId="171"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4" fillId="22" borderId="40" xfId="4" applyFont="1" applyFill="1" applyBorder="1" applyAlignment="1" applyProtection="1">
      <alignment horizontal="left"/>
    </xf>
    <xf numFmtId="0" fontId="184" fillId="22" borderId="40" xfId="4" applyFont="1" applyFill="1" applyBorder="1" applyAlignment="1" applyProtection="1">
      <alignment horizontal="left" vertical="center"/>
    </xf>
    <xf numFmtId="0" fontId="184" fillId="22" borderId="40" xfId="12" applyFont="1" applyFill="1" applyBorder="1" applyAlignment="1" applyProtection="1">
      <alignment horizontal="left" vertical="center"/>
    </xf>
    <xf numFmtId="0" fontId="184" fillId="22" borderId="40" xfId="12" quotePrefix="1" applyFont="1" applyFill="1" applyBorder="1" applyAlignment="1" applyProtection="1">
      <alignment horizontal="left" vertical="center"/>
    </xf>
    <xf numFmtId="0" fontId="184" fillId="22" borderId="40" xfId="4" applyFont="1" applyFill="1" applyBorder="1" applyAlignment="1" applyProtection="1">
      <alignment vertical="center" wrapText="1"/>
    </xf>
    <xf numFmtId="0" fontId="270" fillId="22" borderId="40" xfId="4" applyFont="1" applyFill="1" applyBorder="1" applyAlignment="1" applyProtection="1">
      <alignment vertical="center" wrapText="1"/>
    </xf>
    <xf numFmtId="0" fontId="184" fillId="22" borderId="40" xfId="12" quotePrefix="1" applyFont="1" applyFill="1" applyBorder="1" applyAlignment="1" applyProtection="1">
      <alignment horizontal="left" vertical="center" wrapText="1"/>
    </xf>
    <xf numFmtId="0" fontId="270" fillId="22" borderId="40" xfId="4" applyFont="1" applyFill="1" applyBorder="1" applyAlignment="1" applyProtection="1">
      <alignment horizontal="left" vertical="center" wrapText="1"/>
    </xf>
    <xf numFmtId="0" fontId="184" fillId="22" borderId="62" xfId="4" applyFont="1" applyFill="1" applyBorder="1" applyAlignment="1" applyProtection="1">
      <alignment horizontal="left" vertical="center"/>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0" fontId="184" fillId="22" borderId="40" xfId="12"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2" fillId="22" borderId="25" xfId="4" applyFont="1" applyFill="1" applyBorder="1" applyAlignment="1" applyProtection="1">
      <alignment horizontal="center" vertical="center" wrapText="1"/>
      <protection locked="0"/>
    </xf>
    <xf numFmtId="0" fontId="182" fillId="22" borderId="40" xfId="4" applyFont="1" applyFill="1" applyBorder="1" applyAlignment="1" applyProtection="1">
      <alignment horizontal="center" vertical="center" wrapText="1"/>
      <protection locked="0"/>
    </xf>
    <xf numFmtId="0" fontId="182" fillId="22" borderId="41" xfId="4" applyFont="1" applyFill="1" applyBorder="1" applyAlignment="1" applyProtection="1">
      <alignment horizontal="center" vertical="center" wrapText="1"/>
      <protection locked="0"/>
    </xf>
    <xf numFmtId="0" fontId="103" fillId="11" borderId="58" xfId="12" quotePrefix="1" applyFont="1" applyFill="1" applyBorder="1" applyAlignment="1" applyProtection="1">
      <alignment horizontal="left" vertical="center"/>
    </xf>
    <xf numFmtId="0" fontId="103"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4" fillId="18" borderId="25" xfId="4" applyFont="1" applyFill="1" applyBorder="1" applyAlignment="1" applyProtection="1">
      <alignment horizontal="left" vertical="center"/>
    </xf>
    <xf numFmtId="0" fontId="184" fillId="18" borderId="40" xfId="4" applyFont="1" applyFill="1" applyBorder="1" applyAlignment="1" applyProtection="1">
      <alignment horizontal="left" vertical="center"/>
    </xf>
    <xf numFmtId="0" fontId="184" fillId="22" borderId="40" xfId="4" applyFont="1" applyFill="1" applyBorder="1" applyAlignment="1" applyProtection="1">
      <alignment wrapText="1"/>
    </xf>
    <xf numFmtId="0" fontId="270" fillId="22" borderId="40" xfId="4" applyFont="1" applyFill="1" applyBorder="1" applyAlignment="1" applyProtection="1">
      <alignment wrapText="1"/>
    </xf>
    <xf numFmtId="165" fontId="4" fillId="16" borderId="0" xfId="4" applyNumberFormat="1" applyFont="1" applyFill="1" applyBorder="1" applyAlignment="1" applyProtection="1">
      <alignment horizontal="left" wrapText="1"/>
    </xf>
    <xf numFmtId="0" fontId="251" fillId="18" borderId="25" xfId="4" applyFont="1" applyFill="1" applyBorder="1" applyAlignment="1" applyProtection="1">
      <alignment horizontal="center" vertical="center" wrapText="1"/>
    </xf>
    <xf numFmtId="0" fontId="251" fillId="18" borderId="40" xfId="4" applyFont="1" applyFill="1" applyBorder="1" applyAlignment="1" applyProtection="1">
      <alignment horizontal="center" vertical="center" wrapText="1"/>
    </xf>
    <xf numFmtId="0" fontId="251" fillId="18" borderId="41" xfId="4" applyFont="1" applyFill="1" applyBorder="1" applyAlignment="1" applyProtection="1">
      <alignment horizontal="center" vertical="center"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165" fontId="4" fillId="16" borderId="0" xfId="4" applyNumberFormat="1" applyFont="1" applyFill="1" applyBorder="1" applyAlignment="1" applyProtection="1">
      <alignment horizontal="left" wrapText="1"/>
      <protection locked="0"/>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19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dimension ref="A1:AA209"/>
  <sheetViews>
    <sheetView showZeros="0" zoomScale="76" zoomScaleNormal="76" workbookViewId="0">
      <pane xSplit="5" ySplit="10" topLeftCell="F68" activePane="bottomRight" state="frozen"/>
      <selection pane="topRight" activeCell="D1" sqref="D1"/>
      <selection pane="bottomLeft" activeCell="A11" sqref="A11"/>
      <selection pane="bottomRight" activeCell="G83" sqref="G83"/>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1495</v>
      </c>
      <c r="C1" s="1494"/>
      <c r="D1" s="1494"/>
      <c r="E1" s="1495"/>
      <c r="F1" s="1496" t="s">
        <v>1496</v>
      </c>
      <c r="G1" s="1497" t="s">
        <v>1497</v>
      </c>
      <c r="H1" s="1495"/>
      <c r="I1" s="1498" t="s">
        <v>1498</v>
      </c>
      <c r="J1" s="1498"/>
      <c r="K1" s="1495"/>
      <c r="L1" s="1499" t="s">
        <v>1499</v>
      </c>
      <c r="M1" s="1495"/>
      <c r="N1" s="1500"/>
      <c r="O1" s="1495"/>
      <c r="P1" s="1653" t="s">
        <v>1623</v>
      </c>
      <c r="Q1" s="1654"/>
      <c r="R1" s="1700"/>
      <c r="S1" s="1493"/>
      <c r="T1" s="1493"/>
      <c r="U1" s="1493"/>
      <c r="V1" s="1493"/>
      <c r="W1" s="1511"/>
      <c r="X1" s="1511"/>
      <c r="Y1" s="1511"/>
      <c r="Z1" s="1511"/>
      <c r="AA1" s="1511"/>
    </row>
    <row r="2" spans="1:27" s="1506" customFormat="1" ht="20.25" customHeight="1">
      <c r="A2" s="1493"/>
      <c r="B2" s="2033" t="str">
        <f>+OTCHET!B9</f>
        <v>Съвет за електронни медии</v>
      </c>
      <c r="C2" s="2034"/>
      <c r="D2" s="2035"/>
      <c r="E2" s="1503"/>
      <c r="F2" s="1836">
        <f>+OTCHET!H9</f>
        <v>121565598</v>
      </c>
      <c r="G2" s="1869" t="str">
        <f>+OTCHET!F12</f>
        <v>4400</v>
      </c>
      <c r="H2" s="1504"/>
      <c r="I2" s="2036" t="str">
        <f>+OTCHET!H607</f>
        <v>www.cem.bg</v>
      </c>
      <c r="J2" s="2037"/>
      <c r="K2" s="1500"/>
      <c r="L2" s="2038" t="str">
        <f>+OTCHET!H605</f>
        <v>n.nikolova@cem.bg</v>
      </c>
      <c r="M2" s="2039"/>
      <c r="N2" s="2040"/>
      <c r="O2" s="1505"/>
      <c r="P2" s="1652">
        <f>+OTCHET!E15</f>
        <v>0</v>
      </c>
      <c r="Q2" s="1656" t="str">
        <f>+OTCHET!F15</f>
        <v>БЮДЖЕТ</v>
      </c>
      <c r="R2" s="1658"/>
      <c r="S2" s="1493" t="s">
        <v>1718</v>
      </c>
      <c r="T2" s="2041">
        <f>+OTCHET!I9</f>
        <v>44000004</v>
      </c>
      <c r="U2" s="2042"/>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1622</v>
      </c>
      <c r="C4" s="1701"/>
      <c r="D4" s="1701"/>
      <c r="E4" s="1702"/>
      <c r="F4" s="1701"/>
      <c r="G4" s="1703"/>
      <c r="H4" s="1703"/>
      <c r="I4" s="1703"/>
      <c r="J4" s="1703" t="s">
        <v>1500</v>
      </c>
      <c r="K4" s="1504"/>
      <c r="L4" s="1509">
        <f>+Q4</f>
        <v>2019</v>
      </c>
      <c r="M4" s="1510"/>
      <c r="N4" s="1510"/>
      <c r="O4" s="1505"/>
      <c r="P4" s="1704" t="s">
        <v>1500</v>
      </c>
      <c r="Q4" s="1509">
        <f>+OTCHET!C3</f>
        <v>2019</v>
      </c>
      <c r="R4" s="1658"/>
      <c r="S4" s="2043" t="s">
        <v>1631</v>
      </c>
      <c r="T4" s="2043"/>
      <c r="U4" s="2043"/>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1621</v>
      </c>
      <c r="C6" s="1701"/>
      <c r="D6" s="1701"/>
      <c r="E6" s="1702"/>
      <c r="F6" s="1708"/>
      <c r="G6" s="1708"/>
      <c r="H6" s="1702"/>
      <c r="I6" s="1708"/>
      <c r="J6" s="1709"/>
      <c r="K6" s="1503"/>
      <c r="L6" s="1837">
        <f>OTCHET!F9</f>
        <v>43830</v>
      </c>
      <c r="M6" s="1503"/>
      <c r="N6" s="1696" t="s">
        <v>1501</v>
      </c>
      <c r="O6" s="1495"/>
      <c r="P6" s="1838">
        <f>OTCHET!F9</f>
        <v>43830</v>
      </c>
      <c r="Q6" s="1696" t="s">
        <v>1501</v>
      </c>
      <c r="R6" s="1695"/>
      <c r="S6" s="2032">
        <f>+Q4</f>
        <v>2019</v>
      </c>
      <c r="T6" s="2032"/>
      <c r="U6" s="2032"/>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1502</v>
      </c>
      <c r="G8" s="1520" t="s">
        <v>1503</v>
      </c>
      <c r="H8" s="1503"/>
      <c r="I8" s="1710" t="s">
        <v>1504</v>
      </c>
      <c r="J8" s="1521" t="s">
        <v>1505</v>
      </c>
      <c r="K8" s="1503"/>
      <c r="L8" s="1522" t="s">
        <v>1506</v>
      </c>
      <c r="M8" s="1503"/>
      <c r="N8" s="1523" t="s">
        <v>1507</v>
      </c>
      <c r="O8" s="1524"/>
      <c r="P8" s="1671" t="s">
        <v>1632</v>
      </c>
      <c r="Q8" s="1670" t="s">
        <v>1624</v>
      </c>
      <c r="R8" s="1695"/>
      <c r="S8" s="2047" t="s">
        <v>1408</v>
      </c>
      <c r="T8" s="2048"/>
      <c r="U8" s="2049"/>
      <c r="V8" s="1495"/>
      <c r="W8" s="1511"/>
      <c r="X8" s="1511"/>
      <c r="Y8" s="1511"/>
      <c r="Z8" s="1511"/>
    </row>
    <row r="9" spans="1:27" s="1501" customFormat="1" ht="18" customHeight="1" thickBot="1">
      <c r="A9" s="1493"/>
      <c r="B9" s="1525" t="s">
        <v>1508</v>
      </c>
      <c r="C9" s="1526"/>
      <c r="D9" s="1527"/>
      <c r="E9" s="1503"/>
      <c r="F9" s="1528">
        <f>+L4</f>
        <v>2019</v>
      </c>
      <c r="G9" s="1647">
        <f>+L6</f>
        <v>43830</v>
      </c>
      <c r="H9" s="1503"/>
      <c r="I9" s="1529">
        <f>+L4</f>
        <v>2019</v>
      </c>
      <c r="J9" s="1649">
        <f>+L6</f>
        <v>43830</v>
      </c>
      <c r="K9" s="1650"/>
      <c r="L9" s="1648">
        <f>+L6</f>
        <v>43830</v>
      </c>
      <c r="M9" s="1650"/>
      <c r="N9" s="1651">
        <f>+L6</f>
        <v>43830</v>
      </c>
      <c r="O9" s="1530"/>
      <c r="P9" s="1669">
        <f>+L4</f>
        <v>2019</v>
      </c>
      <c r="Q9" s="1668">
        <f>OTCHET!F9</f>
        <v>43830</v>
      </c>
      <c r="R9" s="1695"/>
      <c r="S9" s="2050" t="s">
        <v>1406</v>
      </c>
      <c r="T9" s="2051"/>
      <c r="U9" s="2052"/>
      <c r="V9" s="1531"/>
      <c r="W9" s="1511"/>
      <c r="X9" s="1511"/>
      <c r="Y9" s="1511"/>
      <c r="Z9" s="1511"/>
    </row>
    <row r="10" spans="1:27" s="1501" customFormat="1" ht="15.75">
      <c r="A10" s="1493"/>
      <c r="B10" s="1532" t="s">
        <v>1509</v>
      </c>
      <c r="C10" s="1533"/>
      <c r="D10" s="1534"/>
      <c r="E10" s="1503"/>
      <c r="F10" s="1535" t="s">
        <v>344</v>
      </c>
      <c r="G10" s="1536" t="s">
        <v>345</v>
      </c>
      <c r="H10" s="1503"/>
      <c r="I10" s="1535" t="s">
        <v>1029</v>
      </c>
      <c r="J10" s="1536" t="s">
        <v>1030</v>
      </c>
      <c r="K10" s="1503"/>
      <c r="L10" s="1536" t="s">
        <v>1003</v>
      </c>
      <c r="M10" s="1503"/>
      <c r="N10" s="1537" t="s">
        <v>1510</v>
      </c>
      <c r="O10" s="1538"/>
      <c r="P10" s="1662" t="s">
        <v>344</v>
      </c>
      <c r="Q10" s="1663" t="s">
        <v>345</v>
      </c>
      <c r="R10" s="1695"/>
      <c r="S10" s="1789"/>
      <c r="T10" s="1790"/>
      <c r="U10" s="1791"/>
      <c r="V10" s="1531"/>
      <c r="W10" s="1511"/>
      <c r="X10" s="1511"/>
      <c r="Y10" s="1511"/>
      <c r="Z10" s="1511"/>
    </row>
    <row r="11" spans="1:27" s="1501" customFormat="1" ht="15.75">
      <c r="A11" s="1539"/>
      <c r="B11" s="1673" t="s">
        <v>1511</v>
      </c>
      <c r="C11" s="1540"/>
      <c r="D11" s="1541"/>
      <c r="E11" s="1503"/>
      <c r="F11" s="1711"/>
      <c r="G11" s="1720"/>
      <c r="H11" s="1503"/>
      <c r="I11" s="1711"/>
      <c r="J11" s="1711"/>
      <c r="K11" s="1713"/>
      <c r="L11" s="1711"/>
      <c r="M11" s="1713"/>
      <c r="N11" s="1857"/>
      <c r="O11" s="1858"/>
      <c r="P11" s="1711"/>
      <c r="Q11" s="1711"/>
      <c r="R11" s="1695"/>
      <c r="S11" s="1673" t="s">
        <v>1511</v>
      </c>
      <c r="T11" s="1540"/>
      <c r="U11" s="1541"/>
      <c r="V11" s="1531"/>
      <c r="W11" s="1511"/>
      <c r="X11" s="1511"/>
      <c r="Y11" s="1511"/>
      <c r="Z11" s="1511"/>
    </row>
    <row r="12" spans="1:27" s="1501" customFormat="1" ht="15.75">
      <c r="A12" s="1539"/>
      <c r="B12" s="1676" t="s">
        <v>1512</v>
      </c>
      <c r="C12" s="1553"/>
      <c r="D12" s="1554"/>
      <c r="E12" s="1503"/>
      <c r="F12" s="1723"/>
      <c r="G12" s="1722"/>
      <c r="H12" s="1503"/>
      <c r="I12" s="1723"/>
      <c r="J12" s="1723"/>
      <c r="K12" s="1713"/>
      <c r="L12" s="1723"/>
      <c r="M12" s="1713"/>
      <c r="N12" s="1859"/>
      <c r="O12" s="1858"/>
      <c r="P12" s="1723"/>
      <c r="Q12" s="1723"/>
      <c r="R12" s="1695"/>
      <c r="S12" s="1676" t="s">
        <v>1512</v>
      </c>
      <c r="T12" s="1553"/>
      <c r="U12" s="1554"/>
      <c r="V12" s="1531"/>
      <c r="W12" s="1511"/>
      <c r="X12" s="1511"/>
      <c r="Y12" s="1511"/>
      <c r="Z12" s="1511"/>
    </row>
    <row r="13" spans="1:27" s="1501" customFormat="1" ht="15.75">
      <c r="A13" s="1539"/>
      <c r="B13" s="1677" t="s">
        <v>1513</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53" t="s">
        <v>1633</v>
      </c>
      <c r="T13" s="2054"/>
      <c r="U13" s="2055"/>
      <c r="V13" s="1531"/>
      <c r="W13" s="1511"/>
      <c r="X13" s="1511"/>
      <c r="Y13" s="1511"/>
      <c r="Z13" s="1511"/>
    </row>
    <row r="14" spans="1:27" s="1501" customFormat="1" ht="15.75">
      <c r="A14" s="1539"/>
      <c r="B14" s="1693" t="s">
        <v>2208</v>
      </c>
      <c r="C14" s="1603"/>
      <c r="D14" s="1604"/>
      <c r="E14" s="1503"/>
      <c r="F14" s="1749">
        <f t="shared" ref="F14:F22" si="0">+IF($P$2=0,$P14,0)</f>
        <v>1200000</v>
      </c>
      <c r="G14" s="1748">
        <f t="shared" ref="G14:G22" si="1">+IF($P$2=0,$Q14,0)</f>
        <v>985213</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985213</v>
      </c>
      <c r="O14" s="1858"/>
      <c r="P14" s="1749">
        <f>+ROUND(+OTCHET!E90+OTCHET!E93+OTCHET!E94+OTCHET!E115+OTCHET!E116,0)</f>
        <v>1200000</v>
      </c>
      <c r="Q14" s="1748">
        <f>+ROUND(+OTCHET!F90+OTCHET!F93+OTCHET!F94+OTCHET!F115+OTCHET!F116,0)</f>
        <v>985213</v>
      </c>
      <c r="R14" s="1695"/>
      <c r="S14" s="2056" t="s">
        <v>2206</v>
      </c>
      <c r="T14" s="2057"/>
      <c r="U14" s="2058"/>
      <c r="V14" s="1531"/>
      <c r="W14" s="1511"/>
      <c r="X14" s="1511"/>
      <c r="Y14" s="1511"/>
      <c r="Z14" s="1511"/>
    </row>
    <row r="15" spans="1:27" s="1501" customFormat="1" ht="15.75">
      <c r="A15" s="1539"/>
      <c r="B15" s="1686" t="s">
        <v>2205</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62" t="s">
        <v>2207</v>
      </c>
      <c r="T15" s="2063"/>
      <c r="U15" s="2064"/>
      <c r="V15" s="1531"/>
      <c r="W15" s="1511"/>
      <c r="X15" s="1511"/>
      <c r="Y15" s="1511"/>
      <c r="Z15" s="1511"/>
    </row>
    <row r="16" spans="1:27" s="1501" customFormat="1" ht="15.75">
      <c r="A16" s="1539"/>
      <c r="B16" s="1677" t="s">
        <v>1514</v>
      </c>
      <c r="C16" s="1555"/>
      <c r="D16" s="1556"/>
      <c r="E16" s="1503"/>
      <c r="F16" s="1840">
        <f t="shared" si="0"/>
        <v>0</v>
      </c>
      <c r="G16" s="1839">
        <f t="shared" si="1"/>
        <v>180516</v>
      </c>
      <c r="H16" s="1503"/>
      <c r="I16" s="1840">
        <f t="shared" si="2"/>
        <v>0</v>
      </c>
      <c r="J16" s="1839">
        <f t="shared" si="3"/>
        <v>0</v>
      </c>
      <c r="K16" s="1713"/>
      <c r="L16" s="1839">
        <f t="shared" si="4"/>
        <v>0</v>
      </c>
      <c r="M16" s="1713"/>
      <c r="N16" s="1715">
        <f t="shared" si="5"/>
        <v>180516</v>
      </c>
      <c r="O16" s="1858"/>
      <c r="P16" s="1840">
        <f>+ROUND(+OTCHET!E110+OTCHET!E111,0)</f>
        <v>0</v>
      </c>
      <c r="Q16" s="1839">
        <f>+ROUND(+OTCHET!F110+OTCHET!F111,0)</f>
        <v>180516</v>
      </c>
      <c r="R16" s="1695"/>
      <c r="S16" s="2053" t="s">
        <v>1634</v>
      </c>
      <c r="T16" s="2054"/>
      <c r="U16" s="2055"/>
      <c r="V16" s="1531"/>
      <c r="W16" s="1511"/>
      <c r="X16" s="1511"/>
      <c r="Y16" s="1511"/>
      <c r="Z16" s="1511"/>
    </row>
    <row r="17" spans="1:26" s="1501" customFormat="1" ht="15.75">
      <c r="A17" s="1539"/>
      <c r="B17" s="1672" t="s">
        <v>1515</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59" t="s">
        <v>1635</v>
      </c>
      <c r="T17" s="2060"/>
      <c r="U17" s="2061"/>
      <c r="V17" s="1531"/>
      <c r="W17" s="1511"/>
      <c r="X17" s="1511"/>
      <c r="Y17" s="1511"/>
      <c r="Z17" s="1511"/>
    </row>
    <row r="18" spans="1:26" s="1501" customFormat="1" ht="15.75">
      <c r="A18" s="1539"/>
      <c r="B18" s="1672" t="s">
        <v>1516</v>
      </c>
      <c r="C18" s="1546"/>
      <c r="D18" s="1547"/>
      <c r="E18" s="1503"/>
      <c r="F18" s="1840">
        <f t="shared" si="0"/>
        <v>0</v>
      </c>
      <c r="G18" s="1839">
        <f t="shared" si="1"/>
        <v>0</v>
      </c>
      <c r="H18" s="1503"/>
      <c r="I18" s="1840">
        <f t="shared" si="2"/>
        <v>0</v>
      </c>
      <c r="J18" s="1839">
        <f t="shared" si="3"/>
        <v>0</v>
      </c>
      <c r="K18" s="1713"/>
      <c r="L18" s="1839">
        <f t="shared" si="4"/>
        <v>0</v>
      </c>
      <c r="M18" s="1713"/>
      <c r="N18" s="1715">
        <f t="shared" si="5"/>
        <v>0</v>
      </c>
      <c r="O18" s="1858"/>
      <c r="P18" s="1840">
        <f>+ROUND(OTCHET!E78+OTCHET!E79,0)</f>
        <v>0</v>
      </c>
      <c r="Q18" s="1839">
        <f>+ROUND(OTCHET!F78+OTCHET!F79,0)</f>
        <v>0</v>
      </c>
      <c r="R18" s="1695"/>
      <c r="S18" s="2059" t="s">
        <v>1636</v>
      </c>
      <c r="T18" s="2060"/>
      <c r="U18" s="2061"/>
      <c r="V18" s="1531"/>
      <c r="W18" s="1511"/>
      <c r="X18" s="1511"/>
      <c r="Y18" s="1511"/>
      <c r="Z18" s="1511"/>
    </row>
    <row r="19" spans="1:26" s="1501" customFormat="1" ht="15.75">
      <c r="A19" s="1539"/>
      <c r="B19" s="1672" t="s">
        <v>1637</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59" t="s">
        <v>1638</v>
      </c>
      <c r="T19" s="2060"/>
      <c r="U19" s="2061"/>
      <c r="V19" s="1531"/>
      <c r="W19" s="1511"/>
      <c r="X19" s="1511"/>
      <c r="Y19" s="1511"/>
      <c r="Z19" s="1511"/>
    </row>
    <row r="20" spans="1:26" s="1501" customFormat="1" ht="15.75">
      <c r="A20" s="1539"/>
      <c r="B20" s="1672" t="s">
        <v>1517</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59" t="s">
        <v>1639</v>
      </c>
      <c r="T20" s="2060"/>
      <c r="U20" s="2061"/>
      <c r="V20" s="1531"/>
      <c r="W20" s="1511"/>
      <c r="X20" s="1511"/>
      <c r="Y20" s="1511"/>
      <c r="Z20" s="1511"/>
    </row>
    <row r="21" spans="1:26" s="1501" customFormat="1" ht="15.75">
      <c r="A21" s="1539"/>
      <c r="B21" s="1672" t="s">
        <v>1518</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59" t="s">
        <v>1640</v>
      </c>
      <c r="T21" s="2060"/>
      <c r="U21" s="2061"/>
      <c r="V21" s="1531"/>
      <c r="W21" s="1511"/>
      <c r="X21" s="1511"/>
      <c r="Y21" s="1511"/>
      <c r="Z21" s="1511"/>
    </row>
    <row r="22" spans="1:26" s="1501" customFormat="1" ht="15.75">
      <c r="A22" s="1539"/>
      <c r="B22" s="1675" t="s">
        <v>1519</v>
      </c>
      <c r="C22" s="1548"/>
      <c r="D22" s="1549"/>
      <c r="E22" s="1503"/>
      <c r="F22" s="1749">
        <f t="shared" si="0"/>
        <v>0</v>
      </c>
      <c r="G22" s="1748">
        <f t="shared" si="1"/>
        <v>17403</v>
      </c>
      <c r="H22" s="1503"/>
      <c r="I22" s="1749">
        <f t="shared" si="2"/>
        <v>0</v>
      </c>
      <c r="J22" s="1748">
        <f t="shared" si="3"/>
        <v>0</v>
      </c>
      <c r="K22" s="1713"/>
      <c r="L22" s="1748">
        <f t="shared" si="4"/>
        <v>0</v>
      </c>
      <c r="M22" s="1713"/>
      <c r="N22" s="1716">
        <f t="shared" si="5"/>
        <v>17403</v>
      </c>
      <c r="O22" s="1858"/>
      <c r="P22" s="1749">
        <f>+ROUND(OTCHET!E113+OTCHET!E114+OTCHET!E120,0)</f>
        <v>0</v>
      </c>
      <c r="Q22" s="1748">
        <f>+ROUND(OTCHET!F113+OTCHET!F114+OTCHET!F120,0)</f>
        <v>17403</v>
      </c>
      <c r="R22" s="1695"/>
      <c r="S22" s="2065" t="s">
        <v>2209</v>
      </c>
      <c r="T22" s="2066"/>
      <c r="U22" s="2067"/>
      <c r="V22" s="1531"/>
      <c r="W22" s="1511"/>
      <c r="X22" s="1511"/>
      <c r="Y22" s="1511"/>
      <c r="Z22" s="1511"/>
    </row>
    <row r="23" spans="1:26" s="1501" customFormat="1" ht="15.75">
      <c r="A23" s="1539"/>
      <c r="B23" s="1550" t="s">
        <v>1520</v>
      </c>
      <c r="C23" s="1551"/>
      <c r="D23" s="1552"/>
      <c r="E23" s="1503"/>
      <c r="F23" s="1718">
        <f>+ROUND(+SUM(F13,F14,F16,F17,F18,F19,F20,F21,F22),0)</f>
        <v>1200000</v>
      </c>
      <c r="G23" s="1717">
        <f>+ROUND(+SUM(G13,G14,G16,G17,G18,G19,G20,G21,G22),0)</f>
        <v>1183132</v>
      </c>
      <c r="H23" s="1503"/>
      <c r="I23" s="1718">
        <f>+ROUND(+SUM(I13,I14,I16,I17,I18,I19,I20,I21,I22),0)</f>
        <v>0</v>
      </c>
      <c r="J23" s="1717">
        <f>+ROUND(+SUM(J13,J14,J16,J17,J18,J19,J20,J21,J22),0)</f>
        <v>0</v>
      </c>
      <c r="K23" s="1713"/>
      <c r="L23" s="1717">
        <f>+ROUND(+SUM(L13,L14,L16,L17,L18,L19,L20,L21,L22),0)</f>
        <v>0</v>
      </c>
      <c r="M23" s="1713"/>
      <c r="N23" s="1719">
        <f>+ROUND(+SUM(N13,N14,N16,N17,N18,N19,N20,N21,N22),0)</f>
        <v>1183132</v>
      </c>
      <c r="O23" s="1858"/>
      <c r="P23" s="1718">
        <f>+ROUND(+SUM(P13,P14,P16,P17,P18,P19,P20,P21,P22),0)</f>
        <v>1200000</v>
      </c>
      <c r="Q23" s="1717">
        <f>+ROUND(+SUM(Q13,Q14,Q16,Q17,Q18,Q19,Q20,Q21,Q22),0)</f>
        <v>1183132</v>
      </c>
      <c r="R23" s="1695"/>
      <c r="S23" s="2044" t="s">
        <v>1641</v>
      </c>
      <c r="T23" s="2045"/>
      <c r="U23" s="2046"/>
      <c r="V23" s="1531"/>
      <c r="W23" s="1511"/>
      <c r="X23" s="1511"/>
      <c r="Y23" s="1511"/>
      <c r="Z23" s="1511"/>
    </row>
    <row r="24" spans="1:26" s="1501" customFormat="1" ht="15.75">
      <c r="A24" s="1539"/>
      <c r="B24" s="1676" t="s">
        <v>1625</v>
      </c>
      <c r="C24" s="1553"/>
      <c r="D24" s="1554"/>
      <c r="E24" s="1503"/>
      <c r="F24" s="1711"/>
      <c r="G24" s="1720"/>
      <c r="H24" s="1503"/>
      <c r="I24" s="1711"/>
      <c r="J24" s="1720"/>
      <c r="K24" s="1713"/>
      <c r="L24" s="1720"/>
      <c r="M24" s="1713"/>
      <c r="N24" s="1721"/>
      <c r="O24" s="1858"/>
      <c r="P24" s="1711"/>
      <c r="Q24" s="1720"/>
      <c r="R24" s="1695"/>
      <c r="S24" s="1676" t="s">
        <v>1625</v>
      </c>
      <c r="T24" s="1553"/>
      <c r="U24" s="1554"/>
      <c r="V24" s="1531"/>
      <c r="W24" s="1511"/>
      <c r="X24" s="1511"/>
      <c r="Y24" s="1511"/>
      <c r="Z24" s="1511"/>
    </row>
    <row r="25" spans="1:26" s="1501" customFormat="1" ht="15.75">
      <c r="A25" s="1539"/>
      <c r="B25" s="1677" t="s">
        <v>1521</v>
      </c>
      <c r="C25" s="1555"/>
      <c r="D25" s="1556"/>
      <c r="E25" s="1503"/>
      <c r="F25" s="1712">
        <f>+IF($P$2=0,$P25,0)</f>
        <v>0</v>
      </c>
      <c r="G25" s="1740">
        <f>+IF($P$2=0,$Q25,0)</f>
        <v>0</v>
      </c>
      <c r="H25" s="1503"/>
      <c r="I25" s="1712">
        <f>+IF(OR($P$2=98,$P$2=42,$P$2=96,$P$2=97),$P25,0)</f>
        <v>0</v>
      </c>
      <c r="J25" s="1740">
        <f>+IF(OR($P$2=98,$P$2=42,$P$2=96,$P$2=97),$Q25,0)</f>
        <v>0</v>
      </c>
      <c r="K25" s="1713"/>
      <c r="L25" s="1740">
        <f>+IF($P$2=33,$Q25,0)</f>
        <v>0</v>
      </c>
      <c r="M25" s="1713"/>
      <c r="N25" s="1714">
        <f>+ROUND(+G25+J25+L25,0)</f>
        <v>0</v>
      </c>
      <c r="O25" s="1858"/>
      <c r="P25" s="1712">
        <f>+ROUND(OTCHET!E135,0)</f>
        <v>0</v>
      </c>
      <c r="Q25" s="1740">
        <f>+ROUND(OTCHET!F135,0)</f>
        <v>0</v>
      </c>
      <c r="R25" s="1695"/>
      <c r="S25" s="2053" t="s">
        <v>1642</v>
      </c>
      <c r="T25" s="2054"/>
      <c r="U25" s="2055"/>
      <c r="V25" s="1531"/>
      <c r="W25" s="1511"/>
      <c r="X25" s="1511"/>
      <c r="Y25" s="1511"/>
      <c r="Z25" s="1511"/>
    </row>
    <row r="26" spans="1:26" s="1501" customFormat="1" ht="15.75">
      <c r="A26" s="1539"/>
      <c r="B26" s="1672" t="s">
        <v>1522</v>
      </c>
      <c r="C26" s="1546"/>
      <c r="D26" s="1547"/>
      <c r="E26" s="1503"/>
      <c r="F26" s="1840">
        <f>+IF($P$2=0,$P26,0)</f>
        <v>0</v>
      </c>
      <c r="G26" s="1839">
        <f>+IF($P$2=0,$Q26,0)</f>
        <v>0</v>
      </c>
      <c r="H26" s="1503"/>
      <c r="I26" s="1840">
        <f>+IF(OR($P$2=98,$P$2=42,$P$2=96,$P$2=97),$P26,0)</f>
        <v>0</v>
      </c>
      <c r="J26" s="1839">
        <f>+IF(OR($P$2=98,$P$2=42,$P$2=96,$P$2=97),$Q26,0)</f>
        <v>0</v>
      </c>
      <c r="K26" s="1713"/>
      <c r="L26" s="1839">
        <f>+IF($P$2=33,$Q26,0)</f>
        <v>0</v>
      </c>
      <c r="M26" s="1713"/>
      <c r="N26" s="1715">
        <f>+ROUND(+G26+J26+L26,0)</f>
        <v>0</v>
      </c>
      <c r="O26" s="1858"/>
      <c r="P26" s="1840">
        <f>+ROUND(+SUM(OTCHET!E126:E134)+OTCHET!E136,0)</f>
        <v>0</v>
      </c>
      <c r="Q26" s="1839">
        <f>+ROUND(+SUM(OTCHET!F126:F134)+OTCHET!F136,0)</f>
        <v>0</v>
      </c>
      <c r="R26" s="1695"/>
      <c r="S26" s="2059" t="s">
        <v>1643</v>
      </c>
      <c r="T26" s="2060"/>
      <c r="U26" s="2061"/>
      <c r="V26" s="1531"/>
      <c r="W26" s="1511"/>
      <c r="X26" s="1511"/>
      <c r="Y26" s="1511"/>
      <c r="Z26" s="1511"/>
    </row>
    <row r="27" spans="1:26" s="1501" customFormat="1" ht="15.75">
      <c r="A27" s="1539"/>
      <c r="B27" s="1675" t="s">
        <v>1626</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65" t="s">
        <v>1644</v>
      </c>
      <c r="T27" s="2066"/>
      <c r="U27" s="2067"/>
      <c r="V27" s="1531"/>
      <c r="W27" s="1511"/>
      <c r="X27" s="1511"/>
      <c r="Y27" s="1511"/>
      <c r="Z27" s="1511"/>
    </row>
    <row r="28" spans="1:26" s="1501" customFormat="1" ht="15.75">
      <c r="A28" s="1539"/>
      <c r="B28" s="1550" t="s">
        <v>1523</v>
      </c>
      <c r="C28" s="1551"/>
      <c r="D28" s="1552"/>
      <c r="E28" s="1503"/>
      <c r="F28" s="1718">
        <f>+ROUND(+SUM(F25:F27),0)</f>
        <v>0</v>
      </c>
      <c r="G28" s="1717">
        <f>+ROUND(+SUM(G25:G27),0)</f>
        <v>0</v>
      </c>
      <c r="H28" s="1503"/>
      <c r="I28" s="1718">
        <f>+ROUND(+SUM(I25:I27),0)</f>
        <v>0</v>
      </c>
      <c r="J28" s="1717">
        <f>+ROUND(+SUM(J25:J27),0)</f>
        <v>0</v>
      </c>
      <c r="K28" s="1713"/>
      <c r="L28" s="1717">
        <f>+ROUND(+SUM(L25:L27),0)</f>
        <v>0</v>
      </c>
      <c r="M28" s="1713"/>
      <c r="N28" s="1719">
        <f>+ROUND(+SUM(N25:N27),0)</f>
        <v>0</v>
      </c>
      <c r="O28" s="1858"/>
      <c r="P28" s="1718">
        <f>+ROUND(+SUM(P25:P27),0)</f>
        <v>0</v>
      </c>
      <c r="Q28" s="1717">
        <f>+ROUND(+SUM(Q25:Q27),0)</f>
        <v>0</v>
      </c>
      <c r="R28" s="1695"/>
      <c r="S28" s="2044" t="s">
        <v>1645</v>
      </c>
      <c r="T28" s="2045"/>
      <c r="U28" s="2046"/>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1524</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1525</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1526</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1527</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1528</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1529</v>
      </c>
      <c r="C35" s="1551"/>
      <c r="D35" s="1552"/>
      <c r="E35" s="1503"/>
      <c r="F35" s="1718">
        <f>+IF($P$2=0,$P35,0)</f>
        <v>0</v>
      </c>
      <c r="G35" s="1717">
        <f>+IF($P$2=0,$Q35,0)</f>
        <v>-845</v>
      </c>
      <c r="H35" s="1503"/>
      <c r="I35" s="1718">
        <f>+IF(OR($P$2=98,$P$2=42,$P$2=96,$P$2=97),$P35,0)</f>
        <v>0</v>
      </c>
      <c r="J35" s="1717">
        <f>+IF(OR($P$2=98,$P$2=42,$P$2=96,$P$2=97),$Q35,0)</f>
        <v>0</v>
      </c>
      <c r="K35" s="1713"/>
      <c r="L35" s="1717">
        <f>+IF($P$2=33,$Q35,0)</f>
        <v>0</v>
      </c>
      <c r="M35" s="1713"/>
      <c r="N35" s="1719">
        <f t="shared" ref="N35:N40" si="6">+ROUND(+G35+J35+L35,0)</f>
        <v>-845</v>
      </c>
      <c r="O35" s="1858"/>
      <c r="P35" s="1718">
        <f>+ROUND(+OTCHET!E121+OTCHET!E119,0)</f>
        <v>0</v>
      </c>
      <c r="Q35" s="1717">
        <f>+ROUND(+OTCHET!F121+OTCHET!F119,0)</f>
        <v>-845</v>
      </c>
      <c r="R35" s="1695"/>
      <c r="S35" s="2044" t="s">
        <v>1646</v>
      </c>
      <c r="T35" s="2045"/>
      <c r="U35" s="2046"/>
      <c r="V35" s="1531"/>
      <c r="W35" s="1511"/>
      <c r="X35" s="1511"/>
      <c r="Y35" s="1511"/>
      <c r="Z35" s="1511"/>
    </row>
    <row r="36" spans="1:26" s="1501" customFormat="1" ht="15.75">
      <c r="A36" s="1539"/>
      <c r="B36" s="1682" t="s">
        <v>1530</v>
      </c>
      <c r="C36" s="1564"/>
      <c r="D36" s="1565"/>
      <c r="E36" s="1503"/>
      <c r="F36" s="1842">
        <f>+IF($P$2=0,$P36,0)</f>
        <v>0</v>
      </c>
      <c r="G36" s="1841">
        <f>+IF($P$2=0,$Q36,0)</f>
        <v>0</v>
      </c>
      <c r="H36" s="1503"/>
      <c r="I36" s="1842">
        <f>+IF(OR($P$2=98,$P$2=42,$P$2=96,$P$2=97),$P36,0)</f>
        <v>0</v>
      </c>
      <c r="J36" s="1841">
        <f>+IF(OR($P$2=98,$P$2=42,$P$2=96,$P$2=97),$Q36,0)</f>
        <v>0</v>
      </c>
      <c r="K36" s="1713"/>
      <c r="L36" s="1841">
        <f>+IF($P$2=33,$Q36,0)</f>
        <v>0</v>
      </c>
      <c r="M36" s="1713"/>
      <c r="N36" s="1737">
        <f t="shared" si="6"/>
        <v>0</v>
      </c>
      <c r="O36" s="1858"/>
      <c r="P36" s="1842">
        <f>+ROUND(OTCHET!E122,0)</f>
        <v>0</v>
      </c>
      <c r="Q36" s="1841">
        <f>+ROUND(OTCHET!F122,0)</f>
        <v>0</v>
      </c>
      <c r="R36" s="1695"/>
      <c r="S36" s="2068" t="s">
        <v>1647</v>
      </c>
      <c r="T36" s="2069"/>
      <c r="U36" s="2070"/>
      <c r="V36" s="1531"/>
      <c r="W36" s="1511"/>
      <c r="X36" s="1511"/>
      <c r="Y36" s="1511"/>
      <c r="Z36" s="1511"/>
    </row>
    <row r="37" spans="1:26" s="1501" customFormat="1" ht="15.75">
      <c r="A37" s="1539"/>
      <c r="B37" s="1683" t="s">
        <v>1531</v>
      </c>
      <c r="C37" s="1566"/>
      <c r="D37" s="1567"/>
      <c r="E37" s="1503"/>
      <c r="F37" s="1844">
        <f>+IF($P$2=0,$P37,0)</f>
        <v>0</v>
      </c>
      <c r="G37" s="1843">
        <f>+IF($P$2=0,$Q37,0)</f>
        <v>0</v>
      </c>
      <c r="H37" s="1503"/>
      <c r="I37" s="1844">
        <f>+IF(OR($P$2=98,$P$2=42,$P$2=96,$P$2=97),$P37,0)</f>
        <v>0</v>
      </c>
      <c r="J37" s="1843">
        <f>+IF(OR($P$2=98,$P$2=42,$P$2=96,$P$2=97),$Q37,0)</f>
        <v>0</v>
      </c>
      <c r="K37" s="1713"/>
      <c r="L37" s="1843">
        <f>+IF($P$2=33,$Q37,0)</f>
        <v>0</v>
      </c>
      <c r="M37" s="1713"/>
      <c r="N37" s="1738">
        <f t="shared" si="6"/>
        <v>0</v>
      </c>
      <c r="O37" s="1858"/>
      <c r="P37" s="1844">
        <f>+ROUND(OTCHET!E123,0)</f>
        <v>0</v>
      </c>
      <c r="Q37" s="1843">
        <f>+ROUND(OTCHET!F123,0)</f>
        <v>0</v>
      </c>
      <c r="R37" s="1695"/>
      <c r="S37" s="2071" t="s">
        <v>1648</v>
      </c>
      <c r="T37" s="2072"/>
      <c r="U37" s="2073"/>
      <c r="V37" s="1531"/>
      <c r="W37" s="1511"/>
      <c r="X37" s="1511"/>
      <c r="Y37" s="1511"/>
      <c r="Z37" s="1511"/>
    </row>
    <row r="38" spans="1:26" s="1501" customFormat="1" ht="15.75">
      <c r="A38" s="1539"/>
      <c r="B38" s="1684" t="s">
        <v>1532</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74" t="s">
        <v>1649</v>
      </c>
      <c r="T38" s="2075"/>
      <c r="U38" s="2076"/>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1533</v>
      </c>
      <c r="C40" s="1551"/>
      <c r="D40" s="1552"/>
      <c r="E40" s="1503"/>
      <c r="F40" s="1718">
        <f>+IF($P$2=0,$P40,0)</f>
        <v>0</v>
      </c>
      <c r="G40" s="1717">
        <f>+IF($P$2=0,$Q40,0)</f>
        <v>156</v>
      </c>
      <c r="H40" s="1503"/>
      <c r="I40" s="1718">
        <f>+IF(OR($P$2=98,$P$2=42,$P$2=96,$P$2=97),$P40,0)</f>
        <v>0</v>
      </c>
      <c r="J40" s="1717">
        <f>+IF(OR($P$2=98,$P$2=42,$P$2=96,$P$2=97),$Q40,0)</f>
        <v>0</v>
      </c>
      <c r="K40" s="1713"/>
      <c r="L40" s="1717">
        <f>+IF($P$2=33,$Q40,0)</f>
        <v>0</v>
      </c>
      <c r="M40" s="1713"/>
      <c r="N40" s="1719">
        <f t="shared" si="6"/>
        <v>156</v>
      </c>
      <c r="O40" s="1858"/>
      <c r="P40" s="1718">
        <f>+ROUND(OTCHET!E117+OTCHET!E118,0)</f>
        <v>0</v>
      </c>
      <c r="Q40" s="1717">
        <f>+ROUND(OTCHET!F117+OTCHET!F118,0)</f>
        <v>156</v>
      </c>
      <c r="R40" s="1695"/>
      <c r="S40" s="2044" t="s">
        <v>1650</v>
      </c>
      <c r="T40" s="2045"/>
      <c r="U40" s="2046"/>
      <c r="V40" s="1531"/>
      <c r="W40" s="1511"/>
      <c r="X40" s="1511"/>
      <c r="Y40" s="1511"/>
      <c r="Z40" s="1511"/>
    </row>
    <row r="41" spans="1:26" s="1501" customFormat="1" ht="15.75">
      <c r="A41" s="1539"/>
      <c r="B41" s="1676" t="s">
        <v>1534</v>
      </c>
      <c r="C41" s="1553"/>
      <c r="D41" s="1554"/>
      <c r="E41" s="1503"/>
      <c r="F41" s="1711"/>
      <c r="G41" s="1720"/>
      <c r="H41" s="1503"/>
      <c r="I41" s="1711"/>
      <c r="J41" s="1720"/>
      <c r="K41" s="1713"/>
      <c r="L41" s="1720"/>
      <c r="M41" s="1713"/>
      <c r="N41" s="1721"/>
      <c r="O41" s="1858"/>
      <c r="P41" s="1711"/>
      <c r="Q41" s="1720"/>
      <c r="R41" s="1695"/>
      <c r="S41" s="1676" t="s">
        <v>1534</v>
      </c>
      <c r="T41" s="1553"/>
      <c r="U41" s="1554"/>
      <c r="V41" s="1531"/>
      <c r="W41" s="1511"/>
      <c r="X41" s="1511"/>
      <c r="Y41" s="1511"/>
      <c r="Z41" s="1511"/>
    </row>
    <row r="42" spans="1:26" s="1501" customFormat="1" ht="15.75">
      <c r="A42" s="1539"/>
      <c r="B42" s="1677" t="s">
        <v>1535</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53" t="s">
        <v>1651</v>
      </c>
      <c r="T42" s="2054"/>
      <c r="U42" s="2055"/>
      <c r="V42" s="1531"/>
      <c r="W42" s="1511"/>
      <c r="X42" s="1511"/>
      <c r="Y42" s="1511"/>
      <c r="Z42" s="1511"/>
    </row>
    <row r="43" spans="1:26" s="1501" customFormat="1" ht="15.75">
      <c r="A43" s="1539"/>
      <c r="B43" s="1672" t="s">
        <v>1536</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59" t="s">
        <v>1652</v>
      </c>
      <c r="T43" s="2060"/>
      <c r="U43" s="2061"/>
      <c r="V43" s="1531"/>
      <c r="W43" s="1511"/>
      <c r="X43" s="1511"/>
      <c r="Y43" s="1511"/>
      <c r="Z43" s="1511"/>
    </row>
    <row r="44" spans="1:26" s="1501" customFormat="1" ht="15.75">
      <c r="A44" s="1539"/>
      <c r="B44" s="1672" t="s">
        <v>2167</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59" t="s">
        <v>1653</v>
      </c>
      <c r="T44" s="2060"/>
      <c r="U44" s="2061"/>
      <c r="V44" s="1531"/>
      <c r="W44" s="1511"/>
      <c r="X44" s="1511"/>
      <c r="Y44" s="1511"/>
      <c r="Z44" s="1511"/>
    </row>
    <row r="45" spans="1:26" s="1501" customFormat="1" ht="15.75">
      <c r="A45" s="1539"/>
      <c r="B45" s="1675" t="s">
        <v>1537</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65" t="s">
        <v>1654</v>
      </c>
      <c r="T45" s="2066"/>
      <c r="U45" s="2067"/>
      <c r="V45" s="1531"/>
      <c r="W45" s="1511"/>
      <c r="X45" s="1511"/>
      <c r="Y45" s="1511"/>
      <c r="Z45" s="1511"/>
    </row>
    <row r="46" spans="1:26" s="1501" customFormat="1" ht="15.75">
      <c r="A46" s="1539"/>
      <c r="B46" s="1550" t="s">
        <v>1538</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44" t="s">
        <v>1655</v>
      </c>
      <c r="T46" s="2045"/>
      <c r="U46" s="2046"/>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1539</v>
      </c>
      <c r="C48" s="1574"/>
      <c r="D48" s="1575"/>
      <c r="E48" s="1503"/>
      <c r="F48" s="1742">
        <f>+ROUND(F23+F28+F35+F40+F46,0)</f>
        <v>1200000</v>
      </c>
      <c r="G48" s="1741">
        <f>+ROUND(G23+G28+G35+G40+G46,0)</f>
        <v>1182443</v>
      </c>
      <c r="H48" s="1503"/>
      <c r="I48" s="1742">
        <f>+ROUND(I23+I28+I35+I40+I46,0)</f>
        <v>0</v>
      </c>
      <c r="J48" s="1741">
        <f>+ROUND(J23+J28+J35+J40+J46,0)</f>
        <v>0</v>
      </c>
      <c r="K48" s="1713"/>
      <c r="L48" s="1741">
        <f>+ROUND(L23+L28+L35+L40+L46,0)</f>
        <v>0</v>
      </c>
      <c r="M48" s="1713"/>
      <c r="N48" s="1743">
        <f>+ROUND(N23+N28+N35+N40+N46,0)</f>
        <v>1182443</v>
      </c>
      <c r="O48" s="1860"/>
      <c r="P48" s="1742">
        <f>+ROUND(P23+P28+P35+P40+P46,0)</f>
        <v>1200000</v>
      </c>
      <c r="Q48" s="1741">
        <f>+ROUND(Q23+Q28+Q35+Q40+Q46,0)</f>
        <v>1182443</v>
      </c>
      <c r="R48" s="1695"/>
      <c r="S48" s="2077" t="s">
        <v>1656</v>
      </c>
      <c r="T48" s="2078"/>
      <c r="U48" s="2079"/>
      <c r="V48" s="1531"/>
      <c r="W48" s="1511"/>
      <c r="X48" s="1511"/>
      <c r="Y48" s="1511"/>
      <c r="Z48" s="1511"/>
    </row>
    <row r="49" spans="1:26" s="1501" customFormat="1" ht="15.75">
      <c r="A49" s="1539"/>
      <c r="B49" s="1673" t="s">
        <v>1540</v>
      </c>
      <c r="C49" s="1540"/>
      <c r="D49" s="1541"/>
      <c r="E49" s="1503"/>
      <c r="F49" s="1723"/>
      <c r="G49" s="1722"/>
      <c r="H49" s="1503"/>
      <c r="I49" s="1723"/>
      <c r="J49" s="1722"/>
      <c r="K49" s="1713"/>
      <c r="L49" s="1722"/>
      <c r="M49" s="1713"/>
      <c r="N49" s="1724"/>
      <c r="O49" s="1858"/>
      <c r="P49" s="1723"/>
      <c r="Q49" s="1722"/>
      <c r="R49" s="1695"/>
      <c r="S49" s="1673" t="s">
        <v>1540</v>
      </c>
      <c r="T49" s="1540"/>
      <c r="U49" s="1541"/>
      <c r="V49" s="1531"/>
      <c r="W49" s="1511"/>
      <c r="X49" s="1511"/>
      <c r="Y49" s="1511"/>
      <c r="Z49" s="1511"/>
    </row>
    <row r="50" spans="1:26" s="1501" customFormat="1" ht="15.75">
      <c r="A50" s="1539"/>
      <c r="B50" s="1676" t="s">
        <v>1541</v>
      </c>
      <c r="C50" s="1553"/>
      <c r="D50" s="1554"/>
      <c r="E50" s="1576"/>
      <c r="F50" s="1723"/>
      <c r="G50" s="1722"/>
      <c r="H50" s="1503"/>
      <c r="I50" s="1723"/>
      <c r="J50" s="1722"/>
      <c r="K50" s="1713"/>
      <c r="L50" s="1722"/>
      <c r="M50" s="1713"/>
      <c r="N50" s="1724"/>
      <c r="O50" s="1858"/>
      <c r="P50" s="1723"/>
      <c r="Q50" s="1722"/>
      <c r="R50" s="1695"/>
      <c r="S50" s="1676" t="s">
        <v>1541</v>
      </c>
      <c r="T50" s="1553"/>
      <c r="U50" s="1554"/>
      <c r="V50" s="1531"/>
      <c r="W50" s="1511"/>
      <c r="X50" s="1511"/>
      <c r="Y50" s="1511"/>
      <c r="Z50" s="1511"/>
    </row>
    <row r="51" spans="1:26" s="1501" customFormat="1" ht="15.75">
      <c r="A51" s="1539"/>
      <c r="B51" s="1677" t="s">
        <v>1542</v>
      </c>
      <c r="C51" s="1555"/>
      <c r="D51" s="1556"/>
      <c r="E51" s="1576"/>
      <c r="F51" s="1723">
        <f>+IF($P$2=0,$P51,0)</f>
        <v>404085</v>
      </c>
      <c r="G51" s="1722">
        <f>+IF($P$2=0,$Q51,0)</f>
        <v>403994</v>
      </c>
      <c r="H51" s="1503"/>
      <c r="I51" s="1723">
        <f>+IF(OR($P$2=98,$P$2=42,$P$2=96,$P$2=97),$P51,0)</f>
        <v>0</v>
      </c>
      <c r="J51" s="1722">
        <f>+IF(OR($P$2=98,$P$2=42,$P$2=96,$P$2=97),$Q51,0)</f>
        <v>0</v>
      </c>
      <c r="K51" s="1713"/>
      <c r="L51" s="1722">
        <f>+IF($P$2=33,$Q51,0)</f>
        <v>0</v>
      </c>
      <c r="M51" s="1713"/>
      <c r="N51" s="1724">
        <f>+ROUND(+G51+J51+L51,0)</f>
        <v>403994</v>
      </c>
      <c r="O51" s="1858"/>
      <c r="P51" s="1723">
        <f>+ROUND(OTCHET!E205-SUM(OTCHET!E217:E219)+OTCHET!E271+IF(+OR(OTCHET!$F$12="5500",OTCHET!$F$12="5600"),0,+OTCHET!E297),0)</f>
        <v>404085</v>
      </c>
      <c r="Q51" s="1722">
        <f>+ROUND(OTCHET!F205-SUM(OTCHET!F217:F219)+OTCHET!F271+IF(+OR(OTCHET!$F$12="5500",OTCHET!$F$12="5600"),0,+OTCHET!F297),0)</f>
        <v>403994</v>
      </c>
      <c r="R51" s="1695"/>
      <c r="S51" s="2053" t="s">
        <v>1657</v>
      </c>
      <c r="T51" s="2054"/>
      <c r="U51" s="2055"/>
      <c r="V51" s="1531"/>
      <c r="W51" s="1511"/>
      <c r="X51" s="1511"/>
      <c r="Y51" s="1511"/>
      <c r="Z51" s="1511"/>
    </row>
    <row r="52" spans="1:26" s="1501" customFormat="1" ht="15.75">
      <c r="A52" s="1539"/>
      <c r="B52" s="1672" t="s">
        <v>1543</v>
      </c>
      <c r="C52" s="1546"/>
      <c r="D52" s="1547"/>
      <c r="E52" s="1503"/>
      <c r="F52" s="1749">
        <f>+IF($P$2=0,$P52,0)</f>
        <v>6915</v>
      </c>
      <c r="G52" s="1748">
        <f>+IF($P$2=0,$Q52,0)</f>
        <v>6911</v>
      </c>
      <c r="H52" s="1503"/>
      <c r="I52" s="1749">
        <f>+IF(OR($P$2=98,$P$2=42,$P$2=96,$P$2=97),$P52,0)</f>
        <v>0</v>
      </c>
      <c r="J52" s="1748">
        <f>+IF(OR($P$2=98,$P$2=42,$P$2=96,$P$2=97),$Q52,0)</f>
        <v>0</v>
      </c>
      <c r="K52" s="1713"/>
      <c r="L52" s="1748">
        <f>+IF($P$2=33,$Q52,0)</f>
        <v>0</v>
      </c>
      <c r="M52" s="1713"/>
      <c r="N52" s="1716">
        <f>+ROUND(+G52+J52+L52,0)</f>
        <v>6911</v>
      </c>
      <c r="O52" s="1858"/>
      <c r="P52" s="1749">
        <f>+ROUND(+SUM(OTCHET!E217:E219),0)</f>
        <v>6915</v>
      </c>
      <c r="Q52" s="1748">
        <f>+ROUND(+SUM(OTCHET!F217:F219),0)</f>
        <v>6911</v>
      </c>
      <c r="R52" s="1695"/>
      <c r="S52" s="2059" t="s">
        <v>1658</v>
      </c>
      <c r="T52" s="2060"/>
      <c r="U52" s="2061"/>
      <c r="V52" s="1531"/>
      <c r="W52" s="1511"/>
      <c r="X52" s="1511"/>
      <c r="Y52" s="1511"/>
      <c r="Z52" s="1511"/>
    </row>
    <row r="53" spans="1:26" s="1501" customFormat="1" ht="15.75">
      <c r="A53" s="1539"/>
      <c r="B53" s="1672" t="s">
        <v>1544</v>
      </c>
      <c r="C53" s="1546"/>
      <c r="D53" s="1547"/>
      <c r="E53" s="1503"/>
      <c r="F53" s="1749">
        <f>+IF($P$2=0,$P53,0)</f>
        <v>6000</v>
      </c>
      <c r="G53" s="1748">
        <f>+IF($P$2=0,$Q53,0)</f>
        <v>5221</v>
      </c>
      <c r="H53" s="1503"/>
      <c r="I53" s="1749">
        <f>+IF(OR($P$2=98,$P$2=42,$P$2=96,$P$2=97),$P53,0)</f>
        <v>0</v>
      </c>
      <c r="J53" s="1748">
        <f>+IF(OR($P$2=98,$P$2=42,$P$2=96,$P$2=97),$Q53,0)</f>
        <v>0</v>
      </c>
      <c r="K53" s="1713"/>
      <c r="L53" s="1748">
        <f>+IF($P$2=33,$Q53,0)</f>
        <v>0</v>
      </c>
      <c r="M53" s="1713"/>
      <c r="N53" s="1716">
        <f>+ROUND(+G53+J53+L53,0)</f>
        <v>5221</v>
      </c>
      <c r="O53" s="1858"/>
      <c r="P53" s="1749">
        <f>+ROUND(OTCHET!E223,0)</f>
        <v>6000</v>
      </c>
      <c r="Q53" s="1748">
        <f>+ROUND(OTCHET!F223,0)</f>
        <v>5221</v>
      </c>
      <c r="R53" s="1695"/>
      <c r="S53" s="2059" t="s">
        <v>1659</v>
      </c>
      <c r="T53" s="2060"/>
      <c r="U53" s="2061"/>
      <c r="V53" s="1531"/>
      <c r="W53" s="1511"/>
      <c r="X53" s="1511"/>
      <c r="Y53" s="1511"/>
      <c r="Z53" s="1511"/>
    </row>
    <row r="54" spans="1:26" s="1501" customFormat="1" ht="15.75">
      <c r="A54" s="1539"/>
      <c r="B54" s="1672" t="s">
        <v>1545</v>
      </c>
      <c r="C54" s="1546"/>
      <c r="D54" s="1547"/>
      <c r="E54" s="1503"/>
      <c r="F54" s="1749">
        <f>+IF($P$2=0,$P54,0)</f>
        <v>992539</v>
      </c>
      <c r="G54" s="1748">
        <f>+IF($P$2=0,$Q54,0)</f>
        <v>991203</v>
      </c>
      <c r="H54" s="1503"/>
      <c r="I54" s="1749">
        <f>+IF(OR($P$2=98,$P$2=42,$P$2=96,$P$2=97),$P54,0)</f>
        <v>0</v>
      </c>
      <c r="J54" s="1748">
        <f>+IF(OR($P$2=98,$P$2=42,$P$2=96,$P$2=97),$Q54,0)</f>
        <v>0</v>
      </c>
      <c r="K54" s="1713"/>
      <c r="L54" s="1748">
        <f>+IF($P$2=33,$Q54,0)</f>
        <v>0</v>
      </c>
      <c r="M54" s="1713"/>
      <c r="N54" s="1716">
        <f>+ROUND(+G54+J54+L54,0)</f>
        <v>991203</v>
      </c>
      <c r="O54" s="1858"/>
      <c r="P54" s="1749">
        <f>+ROUND(OTCHET!E187+OTCHET!E190,0)</f>
        <v>992539</v>
      </c>
      <c r="Q54" s="1748">
        <f>+ROUND(OTCHET!F187+OTCHET!F190,0)</f>
        <v>991203</v>
      </c>
      <c r="R54" s="1695"/>
      <c r="S54" s="2059" t="s">
        <v>1660</v>
      </c>
      <c r="T54" s="2060"/>
      <c r="U54" s="2061"/>
      <c r="V54" s="1531"/>
      <c r="W54" s="1511"/>
      <c r="X54" s="1511"/>
      <c r="Y54" s="1511"/>
      <c r="Z54" s="1511"/>
    </row>
    <row r="55" spans="1:26" s="1501" customFormat="1" ht="15.75">
      <c r="A55" s="1539"/>
      <c r="B55" s="1675" t="s">
        <v>1546</v>
      </c>
      <c r="C55" s="1548"/>
      <c r="D55" s="1549"/>
      <c r="E55" s="1503"/>
      <c r="F55" s="1749">
        <f>+IF($P$2=0,$P55,0)</f>
        <v>224161</v>
      </c>
      <c r="G55" s="1748">
        <f>+IF($P$2=0,$Q55,0)</f>
        <v>217343</v>
      </c>
      <c r="H55" s="1503"/>
      <c r="I55" s="1749">
        <f>+IF(OR($P$2=98,$P$2=42,$P$2=96,$P$2=97),$P55,0)</f>
        <v>0</v>
      </c>
      <c r="J55" s="1748">
        <f>+IF(OR($P$2=98,$P$2=42,$P$2=96,$P$2=97),$Q55,0)</f>
        <v>0</v>
      </c>
      <c r="K55" s="1713"/>
      <c r="L55" s="1748">
        <f>+IF($P$2=33,$Q55,0)</f>
        <v>0</v>
      </c>
      <c r="M55" s="1713"/>
      <c r="N55" s="1716">
        <f>+ROUND(+G55+J55+L55,0)</f>
        <v>217343</v>
      </c>
      <c r="O55" s="1858"/>
      <c r="P55" s="1749">
        <f>+ROUND(OTCHET!E196+OTCHET!E204,0)</f>
        <v>224161</v>
      </c>
      <c r="Q55" s="1748">
        <f>+ROUND(OTCHET!F196+OTCHET!F204,0)</f>
        <v>217343</v>
      </c>
      <c r="R55" s="1695"/>
      <c r="S55" s="2065" t="s">
        <v>1661</v>
      </c>
      <c r="T55" s="2066"/>
      <c r="U55" s="2067"/>
      <c r="V55" s="1531"/>
      <c r="W55" s="1511"/>
      <c r="X55" s="1511"/>
      <c r="Y55" s="1511"/>
      <c r="Z55" s="1511"/>
    </row>
    <row r="56" spans="1:26" s="1501" customFormat="1" ht="15.75">
      <c r="A56" s="1539"/>
      <c r="B56" s="1577" t="s">
        <v>1547</v>
      </c>
      <c r="C56" s="1578"/>
      <c r="D56" s="1579"/>
      <c r="E56" s="1503"/>
      <c r="F56" s="1745">
        <f>+ROUND(+SUM(F51:F55),0)</f>
        <v>1633700</v>
      </c>
      <c r="G56" s="1744">
        <f>+ROUND(+SUM(G51:G55),0)</f>
        <v>1624672</v>
      </c>
      <c r="H56" s="1503"/>
      <c r="I56" s="1745">
        <f>+ROUND(+SUM(I51:I55),0)</f>
        <v>0</v>
      </c>
      <c r="J56" s="1744">
        <f>+ROUND(+SUM(J51:J55),0)</f>
        <v>0</v>
      </c>
      <c r="K56" s="1713"/>
      <c r="L56" s="1744">
        <f>+ROUND(+SUM(L51:L55),0)</f>
        <v>0</v>
      </c>
      <c r="M56" s="1713"/>
      <c r="N56" s="1746">
        <f>+ROUND(+SUM(N51:N55),0)</f>
        <v>1624672</v>
      </c>
      <c r="O56" s="1858"/>
      <c r="P56" s="1745">
        <f>+ROUND(+SUM(P51:P55),0)</f>
        <v>1633700</v>
      </c>
      <c r="Q56" s="1744">
        <f>+ROUND(+SUM(Q51:Q55),0)</f>
        <v>1624672</v>
      </c>
      <c r="R56" s="1695"/>
      <c r="S56" s="2044" t="s">
        <v>1662</v>
      </c>
      <c r="T56" s="2045"/>
      <c r="U56" s="2046"/>
      <c r="V56" s="1531"/>
      <c r="W56" s="1511"/>
      <c r="X56" s="1511"/>
      <c r="Y56" s="1511"/>
      <c r="Z56" s="1511"/>
    </row>
    <row r="57" spans="1:26" s="1501" customFormat="1" ht="15.75">
      <c r="A57" s="1539"/>
      <c r="B57" s="1676" t="s">
        <v>1548</v>
      </c>
      <c r="C57" s="1553"/>
      <c r="D57" s="1554"/>
      <c r="E57" s="1576"/>
      <c r="F57" s="1723"/>
      <c r="G57" s="1722"/>
      <c r="H57" s="1503"/>
      <c r="I57" s="1723"/>
      <c r="J57" s="1722"/>
      <c r="K57" s="1713"/>
      <c r="L57" s="1722"/>
      <c r="M57" s="1713"/>
      <c r="N57" s="1724"/>
      <c r="O57" s="1858"/>
      <c r="P57" s="1723"/>
      <c r="Q57" s="1722"/>
      <c r="R57" s="1695"/>
      <c r="S57" s="1676" t="s">
        <v>1548</v>
      </c>
      <c r="T57" s="1553"/>
      <c r="U57" s="1554"/>
      <c r="V57" s="1531"/>
      <c r="W57" s="1511"/>
      <c r="X57" s="1511"/>
      <c r="Y57" s="1511"/>
      <c r="Z57" s="1511"/>
    </row>
    <row r="58" spans="1:26" s="1501" customFormat="1" ht="15.75">
      <c r="A58" s="1539"/>
      <c r="B58" s="1677" t="s">
        <v>1549</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53" t="s">
        <v>1663</v>
      </c>
      <c r="T58" s="2054"/>
      <c r="U58" s="2055"/>
      <c r="V58" s="1531"/>
      <c r="W58" s="1511"/>
      <c r="X58" s="1511"/>
      <c r="Y58" s="1511"/>
      <c r="Z58" s="1511"/>
    </row>
    <row r="59" spans="1:26" s="1501" customFormat="1" ht="15.75">
      <c r="A59" s="1539"/>
      <c r="B59" s="1672" t="s">
        <v>1550</v>
      </c>
      <c r="C59" s="1546"/>
      <c r="D59" s="1547"/>
      <c r="E59" s="1503"/>
      <c r="F59" s="1749">
        <f>+IF($P$2=0,$P59,0)</f>
        <v>91500</v>
      </c>
      <c r="G59" s="1748">
        <f>+IF($P$2=0,$Q59,0)</f>
        <v>91470</v>
      </c>
      <c r="H59" s="1503"/>
      <c r="I59" s="1749">
        <f>+IF(OR($P$2=98,$P$2=42,$P$2=96,$P$2=97),$P59,0)</f>
        <v>0</v>
      </c>
      <c r="J59" s="1748">
        <f>+IF(OR($P$2=98,$P$2=42,$P$2=96,$P$2=97),$Q59,0)</f>
        <v>0</v>
      </c>
      <c r="K59" s="1713"/>
      <c r="L59" s="1748">
        <f>+IF($P$2=33,$Q59,0)</f>
        <v>0</v>
      </c>
      <c r="M59" s="1713"/>
      <c r="N59" s="1716">
        <f>+ROUND(+G59+J59+L59,0)</f>
        <v>91470</v>
      </c>
      <c r="O59" s="1858"/>
      <c r="P59" s="1749">
        <f>+ROUND(+OTCHET!E275+OTCHET!E276,0)</f>
        <v>91500</v>
      </c>
      <c r="Q59" s="1748">
        <f>+ROUND(+OTCHET!F275+OTCHET!F276,0)</f>
        <v>91470</v>
      </c>
      <c r="R59" s="1695"/>
      <c r="S59" s="2059" t="s">
        <v>1664</v>
      </c>
      <c r="T59" s="2060"/>
      <c r="U59" s="2061"/>
      <c r="V59" s="1531"/>
      <c r="W59" s="1511"/>
      <c r="X59" s="1511"/>
      <c r="Y59" s="1511"/>
      <c r="Z59" s="1511"/>
    </row>
    <row r="60" spans="1:26" s="1501" customFormat="1" ht="15.75">
      <c r="A60" s="1539"/>
      <c r="B60" s="1672" t="s">
        <v>1551</v>
      </c>
      <c r="C60" s="1546"/>
      <c r="D60" s="1547"/>
      <c r="E60" s="1503"/>
      <c r="F60" s="1749">
        <f>+IF($P$2=0,$P60,0)</f>
        <v>4500</v>
      </c>
      <c r="G60" s="1748">
        <f>+IF($P$2=0,$Q60,0)</f>
        <v>634</v>
      </c>
      <c r="H60" s="1503"/>
      <c r="I60" s="1749">
        <f>+IF(OR($P$2=98,$P$2=42,$P$2=96,$P$2=97),$P60,0)</f>
        <v>0</v>
      </c>
      <c r="J60" s="1748">
        <f>+IF(OR($P$2=98,$P$2=42,$P$2=96,$P$2=97),$Q60,0)</f>
        <v>0</v>
      </c>
      <c r="K60" s="1713"/>
      <c r="L60" s="1748">
        <f>+IF($P$2=33,$Q60,0)</f>
        <v>0</v>
      </c>
      <c r="M60" s="1713"/>
      <c r="N60" s="1716">
        <f>+ROUND(+G60+J60+L60,0)</f>
        <v>634</v>
      </c>
      <c r="O60" s="1858"/>
      <c r="P60" s="1749">
        <f>+ROUND(OTCHET!E284,0)</f>
        <v>4500</v>
      </c>
      <c r="Q60" s="1748">
        <f>+ROUND(OTCHET!F284,0)</f>
        <v>634</v>
      </c>
      <c r="R60" s="1695"/>
      <c r="S60" s="2059" t="s">
        <v>1665</v>
      </c>
      <c r="T60" s="2060"/>
      <c r="U60" s="2061"/>
      <c r="V60" s="1531"/>
      <c r="W60" s="1511"/>
      <c r="X60" s="1511"/>
      <c r="Y60" s="1511"/>
      <c r="Z60" s="1511"/>
    </row>
    <row r="61" spans="1:26" s="1501" customFormat="1" ht="15.75">
      <c r="A61" s="1539"/>
      <c r="B61" s="1675" t="s">
        <v>1552</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65" t="s">
        <v>1666</v>
      </c>
      <c r="T61" s="2066"/>
      <c r="U61" s="2067"/>
      <c r="V61" s="1531"/>
      <c r="W61" s="1511"/>
      <c r="X61" s="1511"/>
      <c r="Y61" s="1511"/>
      <c r="Z61" s="1511"/>
    </row>
    <row r="62" spans="1:26" s="1501" customFormat="1" ht="15.75">
      <c r="A62" s="1539"/>
      <c r="B62" s="1686" t="s">
        <v>1553</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1667</v>
      </c>
      <c r="T62" s="1814"/>
      <c r="U62" s="1815"/>
      <c r="V62" s="1531"/>
      <c r="W62" s="1511"/>
      <c r="X62" s="1511"/>
      <c r="Y62" s="1511"/>
      <c r="Z62" s="1511"/>
    </row>
    <row r="63" spans="1:26" s="1501" customFormat="1" ht="15.75">
      <c r="A63" s="1539"/>
      <c r="B63" s="1577" t="s">
        <v>1554</v>
      </c>
      <c r="C63" s="1578"/>
      <c r="D63" s="1579"/>
      <c r="E63" s="1503"/>
      <c r="F63" s="1745">
        <f>+ROUND(+SUM(F58:F61),0)</f>
        <v>96000</v>
      </c>
      <c r="G63" s="1744">
        <f>+ROUND(+SUM(G58:G61),0)</f>
        <v>92104</v>
      </c>
      <c r="H63" s="1503"/>
      <c r="I63" s="1745">
        <f>+ROUND(+SUM(I58:I61),0)</f>
        <v>0</v>
      </c>
      <c r="J63" s="1744">
        <f>+ROUND(+SUM(J58:J61),0)</f>
        <v>0</v>
      </c>
      <c r="K63" s="1713"/>
      <c r="L63" s="1744">
        <f>+ROUND(+SUM(L58:L61),0)</f>
        <v>0</v>
      </c>
      <c r="M63" s="1713"/>
      <c r="N63" s="1746">
        <f>+ROUND(+SUM(N58:N61),0)</f>
        <v>92104</v>
      </c>
      <c r="O63" s="1858"/>
      <c r="P63" s="1745">
        <f>+ROUND(+SUM(P58:P61),0)</f>
        <v>96000</v>
      </c>
      <c r="Q63" s="1744">
        <f>+ROUND(+SUM(Q58:Q61),0)</f>
        <v>92104</v>
      </c>
      <c r="R63" s="1695"/>
      <c r="S63" s="2044" t="s">
        <v>1668</v>
      </c>
      <c r="T63" s="2045"/>
      <c r="U63" s="2046"/>
      <c r="V63" s="1531"/>
      <c r="W63" s="1511"/>
      <c r="X63" s="1511"/>
      <c r="Y63" s="1511"/>
      <c r="Z63" s="1511"/>
    </row>
    <row r="64" spans="1:26" s="1501" customFormat="1" ht="15.75">
      <c r="A64" s="1539"/>
      <c r="B64" s="1676" t="s">
        <v>1555</v>
      </c>
      <c r="C64" s="1553"/>
      <c r="D64" s="1554"/>
      <c r="E64" s="1576"/>
      <c r="F64" s="1749"/>
      <c r="G64" s="1748"/>
      <c r="H64" s="1503"/>
      <c r="I64" s="1749"/>
      <c r="J64" s="1748"/>
      <c r="K64" s="1713"/>
      <c r="L64" s="1748"/>
      <c r="M64" s="1713"/>
      <c r="N64" s="1716"/>
      <c r="O64" s="1858"/>
      <c r="P64" s="1749"/>
      <c r="Q64" s="1748"/>
      <c r="R64" s="1695"/>
      <c r="S64" s="1676" t="s">
        <v>1555</v>
      </c>
      <c r="T64" s="1553"/>
      <c r="U64" s="1554"/>
      <c r="V64" s="1531"/>
      <c r="W64" s="1511"/>
      <c r="X64" s="1511"/>
      <c r="Y64" s="1511"/>
      <c r="Z64" s="1511"/>
    </row>
    <row r="65" spans="1:26" s="1501" customFormat="1" ht="15.75">
      <c r="A65" s="1539"/>
      <c r="B65" s="1677" t="s">
        <v>1627</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53" t="s">
        <v>1669</v>
      </c>
      <c r="T65" s="2054"/>
      <c r="U65" s="2055"/>
      <c r="V65" s="1531"/>
      <c r="W65" s="1511"/>
      <c r="X65" s="1511"/>
      <c r="Y65" s="1511"/>
      <c r="Z65" s="1511"/>
    </row>
    <row r="66" spans="1:26" s="1501" customFormat="1" ht="15.75">
      <c r="A66" s="1539"/>
      <c r="B66" s="1675" t="s">
        <v>1628</v>
      </c>
      <c r="C66" s="1548"/>
      <c r="D66" s="1549"/>
      <c r="E66" s="1503"/>
      <c r="F66" s="1749">
        <f>+IF($P$2=0,$P66,0)</f>
        <v>0</v>
      </c>
      <c r="G66" s="1748">
        <f>+IF($P$2=0,$Q66,0)</f>
        <v>0</v>
      </c>
      <c r="H66" s="1503"/>
      <c r="I66" s="1749">
        <f>+IF(OR($P$2=98,$P$2=42,$P$2=96,$P$2=97),$P66,0)</f>
        <v>0</v>
      </c>
      <c r="J66" s="1748">
        <f>+IF(OR($P$2=98,$P$2=42,$P$2=96,$P$2=97),$Q66,0)</f>
        <v>0</v>
      </c>
      <c r="K66" s="1713"/>
      <c r="L66" s="1748">
        <f>+IF($P$2=33,$Q66,0)</f>
        <v>0</v>
      </c>
      <c r="M66" s="1713"/>
      <c r="N66" s="1716">
        <f>+ROUND(+G66+J66+L66,0)</f>
        <v>0</v>
      </c>
      <c r="O66" s="1858"/>
      <c r="P66" s="1749">
        <f>+ROUND(OTCHET!E240,0)</f>
        <v>0</v>
      </c>
      <c r="Q66" s="1748">
        <f>+ROUND(OTCHET!F240,0)</f>
        <v>0</v>
      </c>
      <c r="R66" s="1695"/>
      <c r="S66" s="2059" t="s">
        <v>1670</v>
      </c>
      <c r="T66" s="2060"/>
      <c r="U66" s="2061"/>
      <c r="V66" s="1531"/>
      <c r="W66" s="1511"/>
      <c r="X66" s="1511"/>
      <c r="Y66" s="1511"/>
      <c r="Z66" s="1511"/>
    </row>
    <row r="67" spans="1:26" s="1501" customFormat="1" ht="15.75">
      <c r="A67" s="1539"/>
      <c r="B67" s="1577" t="s">
        <v>1556</v>
      </c>
      <c r="C67" s="1578"/>
      <c r="D67" s="1579"/>
      <c r="E67" s="1503"/>
      <c r="F67" s="1745">
        <f>+ROUND(+SUM(F65:F66),0)</f>
        <v>0</v>
      </c>
      <c r="G67" s="1744">
        <f>+ROUND(+SUM(G65:G66),0)</f>
        <v>0</v>
      </c>
      <c r="H67" s="1503"/>
      <c r="I67" s="1745">
        <f>+ROUND(+SUM(I65:I66),0)</f>
        <v>0</v>
      </c>
      <c r="J67" s="1744">
        <f>+ROUND(+SUM(J65:J66),0)</f>
        <v>0</v>
      </c>
      <c r="K67" s="1713"/>
      <c r="L67" s="1744">
        <f>+ROUND(+SUM(L65:L66),0)</f>
        <v>0</v>
      </c>
      <c r="M67" s="1713"/>
      <c r="N67" s="1746">
        <f>+ROUND(+SUM(N65:N66),0)</f>
        <v>0</v>
      </c>
      <c r="O67" s="1858"/>
      <c r="P67" s="1745">
        <f>+ROUND(+SUM(P65:P66),0)</f>
        <v>0</v>
      </c>
      <c r="Q67" s="1744">
        <f>+ROUND(+SUM(Q65:Q66),0)</f>
        <v>0</v>
      </c>
      <c r="R67" s="1695"/>
      <c r="S67" s="2044" t="s">
        <v>1671</v>
      </c>
      <c r="T67" s="2045"/>
      <c r="U67" s="2046"/>
      <c r="V67" s="1531"/>
      <c r="W67" s="1511"/>
      <c r="X67" s="1511"/>
      <c r="Y67" s="1511"/>
      <c r="Z67" s="1511"/>
    </row>
    <row r="68" spans="1:26" s="1501" customFormat="1" ht="15.75">
      <c r="A68" s="1539"/>
      <c r="B68" s="1676" t="s">
        <v>1557</v>
      </c>
      <c r="C68" s="1553"/>
      <c r="D68" s="1554"/>
      <c r="E68" s="1576"/>
      <c r="F68" s="1749"/>
      <c r="G68" s="1748"/>
      <c r="H68" s="1503"/>
      <c r="I68" s="1749"/>
      <c r="J68" s="1748"/>
      <c r="K68" s="1713"/>
      <c r="L68" s="1748"/>
      <c r="M68" s="1713"/>
      <c r="N68" s="1716"/>
      <c r="O68" s="1858"/>
      <c r="P68" s="1749"/>
      <c r="Q68" s="1748"/>
      <c r="R68" s="1695"/>
      <c r="S68" s="1676" t="s">
        <v>1557</v>
      </c>
      <c r="T68" s="1553"/>
      <c r="U68" s="1554"/>
      <c r="V68" s="1531"/>
      <c r="W68" s="1511"/>
      <c r="X68" s="1511"/>
      <c r="Y68" s="1511"/>
      <c r="Z68" s="1511"/>
    </row>
    <row r="69" spans="1:26" s="1501" customFormat="1" ht="15.75">
      <c r="A69" s="1539"/>
      <c r="B69" s="1677" t="s">
        <v>1558</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53" t="s">
        <v>1672</v>
      </c>
      <c r="T69" s="2054"/>
      <c r="U69" s="2055"/>
      <c r="V69" s="1531"/>
      <c r="W69" s="1511"/>
      <c r="X69" s="1511"/>
      <c r="Y69" s="1511"/>
      <c r="Z69" s="1511"/>
    </row>
    <row r="70" spans="1:26" s="1501" customFormat="1" ht="15.75">
      <c r="A70" s="1539"/>
      <c r="B70" s="1675" t="s">
        <v>1559</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59" t="s">
        <v>1673</v>
      </c>
      <c r="T70" s="2060"/>
      <c r="U70" s="2061"/>
      <c r="V70" s="1531"/>
      <c r="W70" s="1511"/>
      <c r="X70" s="1511"/>
      <c r="Y70" s="1511"/>
      <c r="Z70" s="1511"/>
    </row>
    <row r="71" spans="1:26" s="1501" customFormat="1" ht="15.75">
      <c r="A71" s="1539"/>
      <c r="B71" s="1577" t="s">
        <v>1560</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44" t="s">
        <v>1674</v>
      </c>
      <c r="T71" s="2045"/>
      <c r="U71" s="2046"/>
      <c r="V71" s="1531"/>
      <c r="W71" s="1511"/>
      <c r="X71" s="1511"/>
      <c r="Y71" s="1511"/>
      <c r="Z71" s="1511"/>
    </row>
    <row r="72" spans="1:26" s="1501" customFormat="1" ht="15.75">
      <c r="A72" s="1539"/>
      <c r="B72" s="1676" t="s">
        <v>1561</v>
      </c>
      <c r="C72" s="1553"/>
      <c r="D72" s="1554"/>
      <c r="E72" s="1576"/>
      <c r="F72" s="1749"/>
      <c r="G72" s="1748"/>
      <c r="H72" s="1503"/>
      <c r="I72" s="1749"/>
      <c r="J72" s="1748"/>
      <c r="K72" s="1713"/>
      <c r="L72" s="1748"/>
      <c r="M72" s="1713"/>
      <c r="N72" s="1716"/>
      <c r="O72" s="1858"/>
      <c r="P72" s="1749"/>
      <c r="Q72" s="1748"/>
      <c r="R72" s="1695"/>
      <c r="S72" s="1676" t="s">
        <v>1561</v>
      </c>
      <c r="T72" s="1553"/>
      <c r="U72" s="1554"/>
      <c r="V72" s="1531"/>
      <c r="W72" s="1511"/>
      <c r="X72" s="1511"/>
      <c r="Y72" s="1511"/>
      <c r="Z72" s="1511"/>
    </row>
    <row r="73" spans="1:26" s="1501" customFormat="1" ht="15.75">
      <c r="A73" s="1539"/>
      <c r="B73" s="1677" t="s">
        <v>1562</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53" t="s">
        <v>1675</v>
      </c>
      <c r="T73" s="2054"/>
      <c r="U73" s="2055"/>
      <c r="V73" s="1531"/>
      <c r="W73" s="1511"/>
      <c r="X73" s="1511"/>
      <c r="Y73" s="1511"/>
      <c r="Z73" s="1511"/>
    </row>
    <row r="74" spans="1:26" s="1501" customFormat="1" ht="15.75">
      <c r="A74" s="1539"/>
      <c r="B74" s="1675" t="s">
        <v>1563</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59" t="s">
        <v>1676</v>
      </c>
      <c r="T74" s="2060"/>
      <c r="U74" s="2061"/>
      <c r="V74" s="1531"/>
      <c r="W74" s="1511"/>
      <c r="X74" s="1511"/>
      <c r="Y74" s="1511"/>
      <c r="Z74" s="1511"/>
    </row>
    <row r="75" spans="1:26" s="1501" customFormat="1" ht="15.75">
      <c r="A75" s="1539"/>
      <c r="B75" s="1577" t="s">
        <v>1564</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44" t="s">
        <v>1677</v>
      </c>
      <c r="T75" s="2045"/>
      <c r="U75" s="2046"/>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1565</v>
      </c>
      <c r="C77" s="1585"/>
      <c r="D77" s="1586"/>
      <c r="E77" s="1503"/>
      <c r="F77" s="1752">
        <f>+ROUND(F56+F63+F67+F71+F75,0)</f>
        <v>1729700</v>
      </c>
      <c r="G77" s="1750">
        <f>+ROUND(G56+G63+G67+G71+G75,0)</f>
        <v>1716776</v>
      </c>
      <c r="H77" s="1503"/>
      <c r="I77" s="1752">
        <f>+ROUND(I56+I63+I67+I71+I75,0)</f>
        <v>0</v>
      </c>
      <c r="J77" s="1751">
        <f>+ROUND(J56+J63+J67+J71+J75,0)</f>
        <v>0</v>
      </c>
      <c r="K77" s="1713"/>
      <c r="L77" s="1751">
        <f>+ROUND(L56+L63+L67+L71+L75,0)</f>
        <v>0</v>
      </c>
      <c r="M77" s="1713"/>
      <c r="N77" s="1753">
        <f>+ROUND(N56+N63+N67+N71+N75,0)</f>
        <v>1716776</v>
      </c>
      <c r="O77" s="1858"/>
      <c r="P77" s="1752">
        <f>+ROUND(P56+P63+P67+P71+P75,0)</f>
        <v>1729700</v>
      </c>
      <c r="Q77" s="1750">
        <f>+ROUND(Q56+Q63+Q67+Q71+Q75,0)</f>
        <v>1716776</v>
      </c>
      <c r="R77" s="1695"/>
      <c r="S77" s="2080" t="s">
        <v>1678</v>
      </c>
      <c r="T77" s="2081"/>
      <c r="U77" s="2082"/>
      <c r="V77" s="1587"/>
      <c r="W77" s="1588"/>
      <c r="X77" s="1589"/>
      <c r="Y77" s="1588"/>
      <c r="Z77" s="1588"/>
    </row>
    <row r="78" spans="1:26" s="1501" customFormat="1" ht="15.75">
      <c r="A78" s="1539"/>
      <c r="B78" s="1673" t="s">
        <v>1566</v>
      </c>
      <c r="C78" s="1540"/>
      <c r="D78" s="1541"/>
      <c r="E78" s="1503"/>
      <c r="F78" s="1723"/>
      <c r="G78" s="1722"/>
      <c r="H78" s="1503"/>
      <c r="I78" s="1723"/>
      <c r="J78" s="1722"/>
      <c r="K78" s="1713"/>
      <c r="L78" s="1722"/>
      <c r="M78" s="1713"/>
      <c r="N78" s="1724"/>
      <c r="O78" s="1858"/>
      <c r="P78" s="1723"/>
      <c r="Q78" s="1722"/>
      <c r="R78" s="1695"/>
      <c r="S78" s="1673" t="s">
        <v>1566</v>
      </c>
      <c r="T78" s="1540"/>
      <c r="U78" s="1541"/>
      <c r="V78" s="1531"/>
      <c r="W78" s="1511"/>
      <c r="X78" s="1511"/>
      <c r="Y78" s="1511"/>
      <c r="Z78" s="1511"/>
    </row>
    <row r="79" spans="1:26" s="1501" customFormat="1" ht="15.75">
      <c r="A79" s="1539"/>
      <c r="B79" s="1677" t="s">
        <v>1567</v>
      </c>
      <c r="C79" s="1555"/>
      <c r="D79" s="1556"/>
      <c r="E79" s="1503"/>
      <c r="F79" s="1712">
        <f>+IF($P$2=0,$P79,0)</f>
        <v>529700</v>
      </c>
      <c r="G79" s="1740">
        <f>+IF($P$2=0,$Q79,0)</f>
        <v>534333</v>
      </c>
      <c r="H79" s="1503"/>
      <c r="I79" s="1712">
        <f>+IF(OR($P$2=98,$P$2=42,$P$2=96,$P$2=97),$P79,0)</f>
        <v>0</v>
      </c>
      <c r="J79" s="1740">
        <f>+IF(OR($P$2=98,$P$2=42,$P$2=96,$P$2=97),$Q79,0)</f>
        <v>0</v>
      </c>
      <c r="K79" s="1713"/>
      <c r="L79" s="1740">
        <f>+IF($P$2=33,$Q79,0)</f>
        <v>0</v>
      </c>
      <c r="M79" s="1713"/>
      <c r="N79" s="1714">
        <f>+ROUND(+G79+J79+L79,0)</f>
        <v>534333</v>
      </c>
      <c r="O79" s="1858"/>
      <c r="P79" s="1712">
        <f>+ROUND(OTCHET!E419,0)</f>
        <v>529700</v>
      </c>
      <c r="Q79" s="1740">
        <f>+ROUND(OTCHET!F419,0)</f>
        <v>534333</v>
      </c>
      <c r="R79" s="1695"/>
      <c r="S79" s="2053" t="s">
        <v>1679</v>
      </c>
      <c r="T79" s="2054"/>
      <c r="U79" s="2055"/>
      <c r="V79" s="1531"/>
      <c r="W79" s="1511"/>
      <c r="X79" s="1511"/>
      <c r="Y79" s="1511"/>
      <c r="Z79" s="1511"/>
    </row>
    <row r="80" spans="1:26" s="1501" customFormat="1" ht="15.75">
      <c r="A80" s="1539"/>
      <c r="B80" s="1675" t="s">
        <v>1568</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59" t="s">
        <v>1680</v>
      </c>
      <c r="T80" s="2060"/>
      <c r="U80" s="2061"/>
      <c r="V80" s="1531"/>
      <c r="W80" s="1511"/>
      <c r="X80" s="1511"/>
      <c r="Y80" s="1511"/>
      <c r="Z80" s="1511"/>
    </row>
    <row r="81" spans="1:26" s="1501" customFormat="1" ht="16.5" thickBot="1">
      <c r="A81" s="1539"/>
      <c r="B81" s="1688" t="s">
        <v>1569</v>
      </c>
      <c r="C81" s="1590"/>
      <c r="D81" s="1591"/>
      <c r="E81" s="1503"/>
      <c r="F81" s="1755">
        <f>+ROUND(F79+F80,0)</f>
        <v>529700</v>
      </c>
      <c r="G81" s="1754">
        <f>+ROUND(G79+G80,0)</f>
        <v>534333</v>
      </c>
      <c r="H81" s="1503"/>
      <c r="I81" s="1755">
        <f>+ROUND(I79+I80,0)</f>
        <v>0</v>
      </c>
      <c r="J81" s="1754">
        <f>+ROUND(J79+J80,0)</f>
        <v>0</v>
      </c>
      <c r="K81" s="1713"/>
      <c r="L81" s="1754">
        <f>+ROUND(L79+L80,0)</f>
        <v>0</v>
      </c>
      <c r="M81" s="1713"/>
      <c r="N81" s="1756">
        <f>+ROUND(N79+N80,0)</f>
        <v>534333</v>
      </c>
      <c r="O81" s="1858"/>
      <c r="P81" s="1755">
        <f>+ROUND(P79+P80,0)</f>
        <v>529700</v>
      </c>
      <c r="Q81" s="1754">
        <f>+ROUND(Q79+Q80,0)</f>
        <v>534333</v>
      </c>
      <c r="R81" s="1695"/>
      <c r="S81" s="2083" t="s">
        <v>1681</v>
      </c>
      <c r="T81" s="2084"/>
      <c r="U81" s="2085"/>
      <c r="V81" s="1587"/>
      <c r="W81" s="1588"/>
      <c r="X81" s="1589"/>
      <c r="Y81" s="1588"/>
      <c r="Z81" s="1588"/>
    </row>
    <row r="82" spans="1:26" s="1501" customFormat="1" ht="15.75" customHeight="1" thickBot="1">
      <c r="A82" s="1539"/>
      <c r="B82" s="2086">
        <f>+IF(+SUM(F82:N82)=0,0,"Контрола: дефицит/излишък = финансиране с обратен знак (Г. + Д. = 0)")</f>
        <v>0</v>
      </c>
      <c r="C82" s="2087"/>
      <c r="D82" s="2088"/>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1570</v>
      </c>
      <c r="C83" s="1595"/>
      <c r="D83" s="1596"/>
      <c r="E83" s="1503"/>
      <c r="F83" s="1757">
        <f>+ROUND(F48,0)-ROUND(F77,0)+ROUND(F81,0)</f>
        <v>0</v>
      </c>
      <c r="G83" s="1758">
        <f>+ROUND(G48,0)-ROUND(G77,0)+ROUND(G81,0)</f>
        <v>0</v>
      </c>
      <c r="H83" s="1503"/>
      <c r="I83" s="1757">
        <f>+ROUND(I48,0)-ROUND(I77,0)+ROUND(I81,0)</f>
        <v>0</v>
      </c>
      <c r="J83" s="1758">
        <f>+ROUND(J48,0)-ROUND(J77,0)+ROUND(J81,0)</f>
        <v>0</v>
      </c>
      <c r="K83" s="1713"/>
      <c r="L83" s="1758">
        <f>+ROUND(L48,0)-ROUND(L77,0)+ROUND(L81,0)</f>
        <v>0</v>
      </c>
      <c r="M83" s="1713"/>
      <c r="N83" s="1759">
        <f>+ROUND(N48,0)-ROUND(N77,0)+ROUND(N81,0)</f>
        <v>0</v>
      </c>
      <c r="O83" s="1760"/>
      <c r="P83" s="1757">
        <f>+ROUND(P48,0)-ROUND(P77,0)+ROUND(P81,0)</f>
        <v>0</v>
      </c>
      <c r="Q83" s="1758">
        <f>+ROUND(Q48,0)-ROUND(Q77,0)+ROUND(Q81,0)</f>
        <v>0</v>
      </c>
      <c r="R83" s="1695"/>
      <c r="S83" s="1689" t="s">
        <v>1570</v>
      </c>
      <c r="T83" s="1595"/>
      <c r="U83" s="1596"/>
      <c r="V83" s="1587"/>
      <c r="W83" s="1588"/>
      <c r="X83" s="1589"/>
      <c r="Y83" s="1588"/>
      <c r="Z83" s="1588"/>
    </row>
    <row r="84" spans="1:26" s="1501" customFormat="1" ht="19.5" thickBot="1">
      <c r="A84" s="1539"/>
      <c r="B84" s="1690" t="s">
        <v>1571</v>
      </c>
      <c r="C84" s="1597"/>
      <c r="D84" s="1598"/>
      <c r="E84" s="1542"/>
      <c r="F84" s="1761">
        <f>+ROUND(F101,0)+ROUND(F120,0)+ROUND(F127,0)-ROUND(F132,0)</f>
        <v>0</v>
      </c>
      <c r="G84" s="1762">
        <f>+ROUND(G101,0)+ROUND(G120,0)+ROUND(G127,0)-ROUND(G132,0)</f>
        <v>0</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0</v>
      </c>
      <c r="O84" s="1760"/>
      <c r="P84" s="1761">
        <f>+ROUND(P101,0)+ROUND(P120,0)+ROUND(P127,0)-ROUND(P132,0)</f>
        <v>0</v>
      </c>
      <c r="Q84" s="1762">
        <f>+ROUND(Q101,0)+ROUND(Q120,0)+ROUND(Q127,0)-ROUND(Q132,0)</f>
        <v>0</v>
      </c>
      <c r="R84" s="1695"/>
      <c r="S84" s="1690" t="s">
        <v>1571</v>
      </c>
      <c r="T84" s="1597"/>
      <c r="U84" s="1598"/>
      <c r="V84" s="1587"/>
      <c r="W84" s="1588"/>
      <c r="X84" s="1589"/>
      <c r="Y84" s="1588"/>
      <c r="Z84" s="1588"/>
    </row>
    <row r="85" spans="1:26" s="1501" customFormat="1" ht="16.5" thickTop="1">
      <c r="A85" s="1539"/>
      <c r="B85" s="1673" t="s">
        <v>1572</v>
      </c>
      <c r="C85" s="1540"/>
      <c r="D85" s="1541"/>
      <c r="E85" s="1503"/>
      <c r="F85" s="1711"/>
      <c r="G85" s="1720"/>
      <c r="H85" s="1503"/>
      <c r="I85" s="1711"/>
      <c r="J85" s="1720"/>
      <c r="K85" s="1713"/>
      <c r="L85" s="1720"/>
      <c r="M85" s="1713"/>
      <c r="N85" s="1721"/>
      <c r="O85" s="1858"/>
      <c r="P85" s="1711"/>
      <c r="Q85" s="1720"/>
      <c r="R85" s="1695"/>
      <c r="S85" s="1673" t="s">
        <v>1572</v>
      </c>
      <c r="T85" s="1540"/>
      <c r="U85" s="1541"/>
      <c r="V85" s="1531"/>
      <c r="W85" s="1511"/>
      <c r="X85" s="1511"/>
      <c r="Y85" s="1511"/>
      <c r="Z85" s="1511"/>
    </row>
    <row r="86" spans="1:26" s="1501" customFormat="1" ht="15.75">
      <c r="A86" s="1539"/>
      <c r="B86" s="1674" t="s">
        <v>1573</v>
      </c>
      <c r="C86" s="1544"/>
      <c r="D86" s="1545"/>
      <c r="E86" s="1503"/>
      <c r="F86" s="1712"/>
      <c r="G86" s="1740"/>
      <c r="H86" s="1503"/>
      <c r="I86" s="1712"/>
      <c r="J86" s="1740"/>
      <c r="K86" s="1713"/>
      <c r="L86" s="1740"/>
      <c r="M86" s="1713"/>
      <c r="N86" s="1714"/>
      <c r="O86" s="1858"/>
      <c r="P86" s="1712"/>
      <c r="Q86" s="1740"/>
      <c r="R86" s="1695"/>
      <c r="S86" s="1674" t="s">
        <v>1573</v>
      </c>
      <c r="T86" s="1544"/>
      <c r="U86" s="1545"/>
      <c r="V86" s="1531"/>
      <c r="W86" s="1511"/>
      <c r="X86" s="1511"/>
      <c r="Y86" s="1511"/>
      <c r="Z86" s="1511"/>
    </row>
    <row r="87" spans="1:26" s="1501" customFormat="1" ht="15.75">
      <c r="A87" s="1539"/>
      <c r="B87" s="1672" t="s">
        <v>1574</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53" t="s">
        <v>1682</v>
      </c>
      <c r="T87" s="2054"/>
      <c r="U87" s="2055"/>
      <c r="V87" s="1531"/>
      <c r="W87" s="1511"/>
      <c r="X87" s="1511"/>
      <c r="Y87" s="1511"/>
      <c r="Z87" s="1511"/>
    </row>
    <row r="88" spans="1:26" s="1501" customFormat="1" ht="15.75">
      <c r="A88" s="1539"/>
      <c r="B88" s="1675" t="s">
        <v>1575</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59" t="s">
        <v>1683</v>
      </c>
      <c r="T88" s="2060"/>
      <c r="U88" s="2061"/>
      <c r="V88" s="1531"/>
      <c r="W88" s="1511"/>
      <c r="X88" s="1511"/>
      <c r="Y88" s="1511"/>
      <c r="Z88" s="1511"/>
    </row>
    <row r="89" spans="1:26" s="1501" customFormat="1" ht="15.75">
      <c r="A89" s="1539"/>
      <c r="B89" s="1550" t="s">
        <v>1576</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44" t="s">
        <v>1684</v>
      </c>
      <c r="T89" s="2045"/>
      <c r="U89" s="2046"/>
      <c r="V89" s="1531"/>
      <c r="W89" s="1511"/>
      <c r="X89" s="1511"/>
      <c r="Y89" s="1511"/>
      <c r="Z89" s="1511"/>
    </row>
    <row r="90" spans="1:26" s="1501" customFormat="1" ht="15.75">
      <c r="A90" s="1539"/>
      <c r="B90" s="1676" t="s">
        <v>1577</v>
      </c>
      <c r="C90" s="1553"/>
      <c r="D90" s="1554"/>
      <c r="E90" s="1503"/>
      <c r="F90" s="1711"/>
      <c r="G90" s="1720"/>
      <c r="H90" s="1503"/>
      <c r="I90" s="1711"/>
      <c r="J90" s="1720"/>
      <c r="K90" s="1713"/>
      <c r="L90" s="1720"/>
      <c r="M90" s="1713"/>
      <c r="N90" s="1721"/>
      <c r="O90" s="1858"/>
      <c r="P90" s="1711"/>
      <c r="Q90" s="1720"/>
      <c r="R90" s="1695"/>
      <c r="S90" s="1676" t="s">
        <v>1577</v>
      </c>
      <c r="T90" s="1553"/>
      <c r="U90" s="1554"/>
      <c r="V90" s="1531"/>
      <c r="W90" s="1511"/>
      <c r="X90" s="1511"/>
      <c r="Y90" s="1511"/>
      <c r="Z90" s="1511"/>
    </row>
    <row r="91" spans="1:26" s="1501" customFormat="1" ht="15.75">
      <c r="A91" s="1539"/>
      <c r="B91" s="1677" t="s">
        <v>1578</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53" t="s">
        <v>1685</v>
      </c>
      <c r="T91" s="2054"/>
      <c r="U91" s="2055"/>
      <c r="V91" s="1531"/>
      <c r="W91" s="1511"/>
      <c r="X91" s="1511"/>
      <c r="Y91" s="1511"/>
      <c r="Z91" s="1511"/>
    </row>
    <row r="92" spans="1:26" s="1501" customFormat="1" ht="15.75">
      <c r="A92" s="1539"/>
      <c r="B92" s="1672" t="s">
        <v>1579</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59" t="s">
        <v>1686</v>
      </c>
      <c r="T92" s="2060"/>
      <c r="U92" s="2061"/>
      <c r="V92" s="1531"/>
      <c r="W92" s="1511"/>
      <c r="X92" s="1511"/>
      <c r="Y92" s="1511"/>
      <c r="Z92" s="1511"/>
    </row>
    <row r="93" spans="1:26" s="1501" customFormat="1" ht="15.75">
      <c r="A93" s="1539"/>
      <c r="B93" s="1672" t="s">
        <v>1580</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59" t="s">
        <v>1687</v>
      </c>
      <c r="T93" s="2060"/>
      <c r="U93" s="2061"/>
      <c r="V93" s="1531"/>
      <c r="W93" s="1511"/>
      <c r="X93" s="1511"/>
      <c r="Y93" s="1511"/>
      <c r="Z93" s="1511"/>
    </row>
    <row r="94" spans="1:26" s="1501" customFormat="1" ht="15.75">
      <c r="A94" s="1539"/>
      <c r="B94" s="1691" t="s">
        <v>1581</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65" t="s">
        <v>1688</v>
      </c>
      <c r="T94" s="2066"/>
      <c r="U94" s="2067"/>
      <c r="V94" s="1531"/>
      <c r="W94" s="1511"/>
      <c r="X94" s="1511"/>
      <c r="Y94" s="1511"/>
      <c r="Z94" s="1511"/>
    </row>
    <row r="95" spans="1:26" s="1501" customFormat="1" ht="15.75">
      <c r="A95" s="1539"/>
      <c r="B95" s="1550" t="s">
        <v>1582</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44" t="s">
        <v>1689</v>
      </c>
      <c r="T95" s="2045"/>
      <c r="U95" s="2046"/>
      <c r="V95" s="1531"/>
      <c r="W95" s="1511"/>
      <c r="X95" s="1511"/>
      <c r="Y95" s="1511"/>
      <c r="Z95" s="1511"/>
    </row>
    <row r="96" spans="1:26" s="1501" customFormat="1" ht="15.75">
      <c r="A96" s="1539"/>
      <c r="B96" s="1676" t="s">
        <v>1583</v>
      </c>
      <c r="C96" s="1553"/>
      <c r="D96" s="1554"/>
      <c r="E96" s="1503"/>
      <c r="F96" s="1711"/>
      <c r="G96" s="1720"/>
      <c r="H96" s="1503"/>
      <c r="I96" s="1711"/>
      <c r="J96" s="1720"/>
      <c r="K96" s="1713"/>
      <c r="L96" s="1720"/>
      <c r="M96" s="1713"/>
      <c r="N96" s="1721"/>
      <c r="O96" s="1858"/>
      <c r="P96" s="1711"/>
      <c r="Q96" s="1720"/>
      <c r="R96" s="1695"/>
      <c r="S96" s="1676" t="s">
        <v>1583</v>
      </c>
      <c r="T96" s="1553"/>
      <c r="U96" s="1554"/>
      <c r="V96" s="1531"/>
      <c r="W96" s="1511"/>
      <c r="X96" s="1511"/>
      <c r="Y96" s="1511"/>
      <c r="Z96" s="1511"/>
    </row>
    <row r="97" spans="1:26" s="1501" customFormat="1" ht="15.75">
      <c r="A97" s="1539"/>
      <c r="B97" s="1677" t="s">
        <v>1584</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53" t="s">
        <v>1690</v>
      </c>
      <c r="T97" s="2054"/>
      <c r="U97" s="2055"/>
      <c r="V97" s="1531"/>
      <c r="W97" s="1511"/>
      <c r="X97" s="1511"/>
      <c r="Y97" s="1511"/>
      <c r="Z97" s="1511"/>
    </row>
    <row r="98" spans="1:26" s="1501" customFormat="1" ht="15.75">
      <c r="A98" s="1539"/>
      <c r="B98" s="1675" t="s">
        <v>1585</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59" t="s">
        <v>1691</v>
      </c>
      <c r="T98" s="2060"/>
      <c r="U98" s="2061"/>
      <c r="V98" s="1531"/>
      <c r="W98" s="1511"/>
      <c r="X98" s="1511"/>
      <c r="Y98" s="1511"/>
      <c r="Z98" s="1511"/>
    </row>
    <row r="99" spans="1:26" s="1501" customFormat="1" ht="15.75">
      <c r="A99" s="1539"/>
      <c r="B99" s="1550" t="s">
        <v>1586</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44" t="s">
        <v>1692</v>
      </c>
      <c r="T99" s="2045"/>
      <c r="U99" s="2046"/>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1587</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77" t="s">
        <v>1693</v>
      </c>
      <c r="T101" s="2078"/>
      <c r="U101" s="2079"/>
      <c r="V101" s="1531"/>
      <c r="W101" s="1511"/>
      <c r="X101" s="1511"/>
      <c r="Y101" s="1511"/>
      <c r="Z101" s="1511"/>
    </row>
    <row r="102" spans="1:26" s="1501" customFormat="1" ht="15.75">
      <c r="A102" s="1539"/>
      <c r="B102" s="1673" t="s">
        <v>1588</v>
      </c>
      <c r="C102" s="1540"/>
      <c r="D102" s="1541"/>
      <c r="E102" s="1503"/>
      <c r="F102" s="1723"/>
      <c r="G102" s="1722"/>
      <c r="H102" s="1503"/>
      <c r="I102" s="1723"/>
      <c r="J102" s="1722"/>
      <c r="K102" s="1713"/>
      <c r="L102" s="1722"/>
      <c r="M102" s="1713"/>
      <c r="N102" s="1724"/>
      <c r="O102" s="1858"/>
      <c r="P102" s="1723"/>
      <c r="Q102" s="1722"/>
      <c r="R102" s="1695"/>
      <c r="S102" s="1822" t="s">
        <v>1588</v>
      </c>
      <c r="T102" s="1823"/>
      <c r="U102" s="1824"/>
      <c r="V102" s="1531"/>
      <c r="W102" s="1511"/>
      <c r="X102" s="1511"/>
      <c r="Y102" s="1511"/>
      <c r="Z102" s="1511"/>
    </row>
    <row r="103" spans="1:26" s="1501" customFormat="1" ht="15.75">
      <c r="A103" s="1539"/>
      <c r="B103" s="1674" t="s">
        <v>1589</v>
      </c>
      <c r="C103" s="1544"/>
      <c r="D103" s="1545"/>
      <c r="E103" s="1503"/>
      <c r="F103" s="1712"/>
      <c r="G103" s="1740"/>
      <c r="H103" s="1503"/>
      <c r="I103" s="1712"/>
      <c r="J103" s="1740"/>
      <c r="K103" s="1713"/>
      <c r="L103" s="1740"/>
      <c r="M103" s="1713"/>
      <c r="N103" s="1714"/>
      <c r="O103" s="1858"/>
      <c r="P103" s="1712"/>
      <c r="Q103" s="1740"/>
      <c r="R103" s="1695"/>
      <c r="S103" s="1825" t="s">
        <v>1589</v>
      </c>
      <c r="T103" s="1826"/>
      <c r="U103" s="1827"/>
      <c r="V103" s="1531"/>
      <c r="W103" s="1511"/>
      <c r="X103" s="1511"/>
      <c r="Y103" s="1511"/>
      <c r="Z103" s="1511"/>
    </row>
    <row r="104" spans="1:26" s="1501" customFormat="1" ht="15.75">
      <c r="A104" s="1539"/>
      <c r="B104" s="1672" t="s">
        <v>1590</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53" t="s">
        <v>1694</v>
      </c>
      <c r="T104" s="2054"/>
      <c r="U104" s="2055"/>
      <c r="V104" s="1531"/>
      <c r="W104" s="1511"/>
      <c r="X104" s="1511"/>
      <c r="Y104" s="1511"/>
      <c r="Z104" s="1511"/>
    </row>
    <row r="105" spans="1:26" s="1501" customFormat="1" ht="15.75">
      <c r="A105" s="1539"/>
      <c r="B105" s="1675" t="s">
        <v>1591</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59" t="s">
        <v>1695</v>
      </c>
      <c r="T105" s="2060"/>
      <c r="U105" s="2061"/>
      <c r="V105" s="1531"/>
      <c r="W105" s="1511"/>
      <c r="X105" s="1511"/>
      <c r="Y105" s="1511"/>
      <c r="Z105" s="1511"/>
    </row>
    <row r="106" spans="1:26" s="1501" customFormat="1" ht="15.75">
      <c r="A106" s="1539"/>
      <c r="B106" s="1577" t="s">
        <v>1592</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44" t="s">
        <v>1696</v>
      </c>
      <c r="T106" s="2045"/>
      <c r="U106" s="2046"/>
      <c r="V106" s="1531"/>
      <c r="W106" s="1511"/>
      <c r="X106" s="1511"/>
      <c r="Y106" s="1511"/>
      <c r="Z106" s="1511"/>
    </row>
    <row r="107" spans="1:26" s="1501" customFormat="1" ht="15.75">
      <c r="A107" s="1539"/>
      <c r="B107" s="1676" t="s">
        <v>1593</v>
      </c>
      <c r="C107" s="1553"/>
      <c r="D107" s="1554"/>
      <c r="E107" s="1503"/>
      <c r="F107" s="1711"/>
      <c r="G107" s="1720"/>
      <c r="H107" s="1503"/>
      <c r="I107" s="1711"/>
      <c r="J107" s="1720"/>
      <c r="K107" s="1713"/>
      <c r="L107" s="1720"/>
      <c r="M107" s="1713"/>
      <c r="N107" s="1721"/>
      <c r="O107" s="1858"/>
      <c r="P107" s="1711"/>
      <c r="Q107" s="1720"/>
      <c r="R107" s="1695"/>
      <c r="S107" s="1828" t="s">
        <v>1593</v>
      </c>
      <c r="T107" s="1829"/>
      <c r="U107" s="1830"/>
      <c r="V107" s="1531"/>
      <c r="W107" s="1511"/>
      <c r="X107" s="1511"/>
      <c r="Y107" s="1511"/>
      <c r="Z107" s="1511"/>
    </row>
    <row r="108" spans="1:26" s="1501" customFormat="1" ht="15.75">
      <c r="A108" s="1539"/>
      <c r="B108" s="1677" t="s">
        <v>1594</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89" t="s">
        <v>1697</v>
      </c>
      <c r="T108" s="2090"/>
      <c r="U108" s="2091"/>
      <c r="V108" s="1531"/>
      <c r="W108" s="1511"/>
      <c r="X108" s="1511"/>
      <c r="Y108" s="1511"/>
      <c r="Z108" s="1511"/>
    </row>
    <row r="109" spans="1:26" s="1501" customFormat="1" ht="15.75">
      <c r="A109" s="1539"/>
      <c r="B109" s="1675" t="s">
        <v>1719</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92" t="s">
        <v>1698</v>
      </c>
      <c r="T109" s="2093"/>
      <c r="U109" s="2094"/>
      <c r="V109" s="1531"/>
      <c r="W109" s="1511"/>
      <c r="X109" s="1511"/>
      <c r="Y109" s="1511"/>
      <c r="Z109" s="1511"/>
    </row>
    <row r="110" spans="1:26" s="1501" customFormat="1" ht="15.75">
      <c r="A110" s="1539"/>
      <c r="B110" s="1577" t="s">
        <v>1595</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44" t="s">
        <v>1699</v>
      </c>
      <c r="T110" s="2045"/>
      <c r="U110" s="2046"/>
      <c r="V110" s="1531"/>
      <c r="W110" s="1511"/>
      <c r="X110" s="1511"/>
      <c r="Y110" s="1511"/>
      <c r="Z110" s="1511"/>
    </row>
    <row r="111" spans="1:26" s="1501" customFormat="1" ht="15.75">
      <c r="A111" s="1539"/>
      <c r="B111" s="1676" t="s">
        <v>1596</v>
      </c>
      <c r="C111" s="1553"/>
      <c r="D111" s="1554"/>
      <c r="E111" s="1503"/>
      <c r="F111" s="1711"/>
      <c r="G111" s="1720"/>
      <c r="H111" s="1503"/>
      <c r="I111" s="1711"/>
      <c r="J111" s="1720"/>
      <c r="K111" s="1713"/>
      <c r="L111" s="1720"/>
      <c r="M111" s="1713"/>
      <c r="N111" s="1721"/>
      <c r="O111" s="1858"/>
      <c r="P111" s="1711"/>
      <c r="Q111" s="1720"/>
      <c r="R111" s="1695"/>
      <c r="S111" s="1828" t="s">
        <v>1596</v>
      </c>
      <c r="T111" s="1829"/>
      <c r="U111" s="1830"/>
      <c r="V111" s="1531"/>
      <c r="W111" s="1511"/>
      <c r="X111" s="1511"/>
      <c r="Y111" s="1511"/>
      <c r="Z111" s="1511"/>
    </row>
    <row r="112" spans="1:26" s="1501" customFormat="1" ht="15.75">
      <c r="A112" s="1539"/>
      <c r="B112" s="1677" t="s">
        <v>1597</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53" t="s">
        <v>1700</v>
      </c>
      <c r="T112" s="2054"/>
      <c r="U112" s="2055"/>
      <c r="V112" s="1531"/>
      <c r="W112" s="1511"/>
      <c r="X112" s="1511"/>
      <c r="Y112" s="1511"/>
      <c r="Z112" s="1511"/>
    </row>
    <row r="113" spans="1:26" s="1501" customFormat="1" ht="15.75">
      <c r="A113" s="1539"/>
      <c r="B113" s="1675" t="s">
        <v>1598</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59" t="s">
        <v>1701</v>
      </c>
      <c r="T113" s="2060"/>
      <c r="U113" s="2061"/>
      <c r="V113" s="1531"/>
      <c r="W113" s="1511"/>
      <c r="X113" s="1511"/>
      <c r="Y113" s="1511"/>
      <c r="Z113" s="1511"/>
    </row>
    <row r="114" spans="1:26" s="1501" customFormat="1" ht="15.75">
      <c r="A114" s="1539"/>
      <c r="B114" s="1577" t="s">
        <v>1599</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44" t="s">
        <v>1702</v>
      </c>
      <c r="T114" s="2045"/>
      <c r="U114" s="2046"/>
      <c r="V114" s="1531"/>
      <c r="W114" s="1511"/>
      <c r="X114" s="1511"/>
      <c r="Y114" s="1511"/>
      <c r="Z114" s="1511"/>
    </row>
    <row r="115" spans="1:26" s="1501" customFormat="1" ht="15.75">
      <c r="A115" s="1539"/>
      <c r="B115" s="1676" t="s">
        <v>1600</v>
      </c>
      <c r="C115" s="1553"/>
      <c r="D115" s="1554"/>
      <c r="E115" s="1576"/>
      <c r="F115" s="1723"/>
      <c r="G115" s="1722"/>
      <c r="H115" s="1503"/>
      <c r="I115" s="1723"/>
      <c r="J115" s="1722"/>
      <c r="K115" s="1713"/>
      <c r="L115" s="1722"/>
      <c r="M115" s="1713"/>
      <c r="N115" s="1724"/>
      <c r="O115" s="1858"/>
      <c r="P115" s="1723"/>
      <c r="Q115" s="1722"/>
      <c r="R115" s="1695"/>
      <c r="S115" s="1828" t="s">
        <v>1600</v>
      </c>
      <c r="T115" s="1829"/>
      <c r="U115" s="1830"/>
      <c r="V115" s="1531"/>
      <c r="W115" s="1511"/>
      <c r="X115" s="1511"/>
      <c r="Y115" s="1511"/>
      <c r="Z115" s="1511"/>
    </row>
    <row r="116" spans="1:26" s="1501" customFormat="1" ht="15.75">
      <c r="A116" s="1539"/>
      <c r="B116" s="1677" t="s">
        <v>1601</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53" t="s">
        <v>1703</v>
      </c>
      <c r="T116" s="2054"/>
      <c r="U116" s="2055"/>
      <c r="V116" s="1531"/>
      <c r="W116" s="1511"/>
      <c r="X116" s="1511"/>
      <c r="Y116" s="1511"/>
      <c r="Z116" s="1511"/>
    </row>
    <row r="117" spans="1:26" s="1501" customFormat="1" ht="15.75">
      <c r="A117" s="1539"/>
      <c r="B117" s="1675" t="s">
        <v>1602</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59" t="s">
        <v>1704</v>
      </c>
      <c r="T117" s="2060"/>
      <c r="U117" s="2061"/>
      <c r="V117" s="1531"/>
      <c r="W117" s="1511"/>
      <c r="X117" s="1511"/>
      <c r="Y117" s="1511"/>
      <c r="Z117" s="1511"/>
    </row>
    <row r="118" spans="1:26" s="1501" customFormat="1" ht="15.75">
      <c r="A118" s="1539"/>
      <c r="B118" s="1577" t="s">
        <v>1603</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44" t="s">
        <v>1705</v>
      </c>
      <c r="T118" s="2045"/>
      <c r="U118" s="2046"/>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1604</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80" t="s">
        <v>1706</v>
      </c>
      <c r="T120" s="2081"/>
      <c r="U120" s="2082"/>
      <c r="V120" s="1587"/>
      <c r="W120" s="1588"/>
      <c r="X120" s="1589"/>
      <c r="Y120" s="1588"/>
      <c r="Z120" s="1588"/>
    </row>
    <row r="121" spans="1:26" s="1501" customFormat="1" ht="15.75">
      <c r="A121" s="1539"/>
      <c r="B121" s="1673" t="s">
        <v>1605</v>
      </c>
      <c r="C121" s="1540"/>
      <c r="D121" s="1541"/>
      <c r="E121" s="1503"/>
      <c r="F121" s="1723"/>
      <c r="G121" s="1722"/>
      <c r="H121" s="1503"/>
      <c r="I121" s="1723"/>
      <c r="J121" s="1722"/>
      <c r="K121" s="1713"/>
      <c r="L121" s="1722"/>
      <c r="M121" s="1713"/>
      <c r="N121" s="1724"/>
      <c r="O121" s="1858"/>
      <c r="P121" s="1723"/>
      <c r="Q121" s="1722"/>
      <c r="R121" s="1695"/>
      <c r="S121" s="1822" t="s">
        <v>1605</v>
      </c>
      <c r="T121" s="1823"/>
      <c r="U121" s="1824"/>
      <c r="V121" s="1531"/>
      <c r="W121" s="1511"/>
      <c r="X121" s="1511"/>
      <c r="Y121" s="1511"/>
      <c r="Z121" s="1511"/>
    </row>
    <row r="122" spans="1:26" s="1501" customFormat="1" ht="15.75">
      <c r="A122" s="1539"/>
      <c r="B122" s="1677" t="s">
        <v>1606</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53" t="s">
        <v>1707</v>
      </c>
      <c r="T122" s="2054"/>
      <c r="U122" s="2055"/>
      <c r="V122" s="1531"/>
      <c r="W122" s="1511"/>
      <c r="X122" s="1511"/>
      <c r="Y122" s="1511"/>
      <c r="Z122" s="1511"/>
    </row>
    <row r="123" spans="1:26" s="1501" customFormat="1" ht="15.75">
      <c r="A123" s="1539"/>
      <c r="B123" s="1672" t="s">
        <v>1607</v>
      </c>
      <c r="C123" s="1546"/>
      <c r="D123" s="1547"/>
      <c r="E123" s="1503"/>
      <c r="F123" s="1749">
        <f>+IF($P$2=0,$P123,0)</f>
        <v>0</v>
      </c>
      <c r="G123" s="1748">
        <f>+IF($P$2=0,$Q123,0)</f>
        <v>0</v>
      </c>
      <c r="H123" s="1503"/>
      <c r="I123" s="1749">
        <f>+IF(OR($P$2=98,$P$2=42,$P$2=96,$P$2=97),$P123,0)</f>
        <v>0</v>
      </c>
      <c r="J123" s="1748">
        <f>+IF(OR($P$2=98,$P$2=42,$P$2=96,$P$2=97),$Q123,0)</f>
        <v>0</v>
      </c>
      <c r="K123" s="1713"/>
      <c r="L123" s="1748">
        <f>+IF($P$2=33,$Q123,0)</f>
        <v>0</v>
      </c>
      <c r="M123" s="1713"/>
      <c r="N123" s="1716">
        <f>+ROUND(+G123+J123+L123,0)</f>
        <v>0</v>
      </c>
      <c r="O123" s="1858"/>
      <c r="P123" s="1749">
        <f>+ROUND(OTCHET!E524,0)</f>
        <v>0</v>
      </c>
      <c r="Q123" s="1748">
        <f>+ROUND(OTCHET!F524,0)</f>
        <v>0</v>
      </c>
      <c r="R123" s="1695"/>
      <c r="S123" s="1833" t="s">
        <v>1708</v>
      </c>
      <c r="T123" s="1834"/>
      <c r="U123" s="1835"/>
      <c r="V123" s="1531"/>
      <c r="W123" s="1511"/>
      <c r="X123" s="1511"/>
      <c r="Y123" s="1511"/>
      <c r="Z123" s="1511"/>
    </row>
    <row r="124" spans="1:26" s="1501" customFormat="1" ht="15.75">
      <c r="A124" s="1539"/>
      <c r="B124" s="1672" t="s">
        <v>1629</v>
      </c>
      <c r="C124" s="1546"/>
      <c r="D124" s="1547"/>
      <c r="E124" s="1503"/>
      <c r="F124" s="1749">
        <f>+IF($P$2=0,$P124,0)</f>
        <v>0</v>
      </c>
      <c r="G124" s="1748">
        <f>+IF($P$2=0,$Q124,0)</f>
        <v>0</v>
      </c>
      <c r="H124" s="1503"/>
      <c r="I124" s="1749">
        <f>+IF(OR($P$2=98,$P$2=42,$P$2=96,$P$2=97),$P124,0)</f>
        <v>0</v>
      </c>
      <c r="J124" s="1748">
        <f>+IF(OR($P$2=98,$P$2=42,$P$2=96,$P$2=97),$Q124,0)</f>
        <v>0</v>
      </c>
      <c r="K124" s="1713"/>
      <c r="L124" s="1748">
        <f>+IF($P$2=33,$Q124,0)</f>
        <v>0</v>
      </c>
      <c r="M124" s="1713"/>
      <c r="N124" s="1716">
        <f>+ROUND(+G124+J124+L124,0)</f>
        <v>0</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0</v>
      </c>
      <c r="R124" s="1695"/>
      <c r="S124" s="2059" t="s">
        <v>1709</v>
      </c>
      <c r="T124" s="2060"/>
      <c r="U124" s="2061"/>
      <c r="V124" s="1531"/>
      <c r="W124" s="1511"/>
      <c r="X124" s="1511"/>
      <c r="Y124" s="1511"/>
      <c r="Z124" s="1511"/>
    </row>
    <row r="125" spans="1:26" s="1501" customFormat="1" ht="15.75" hidden="1">
      <c r="A125" s="1539"/>
      <c r="B125" s="1928" t="s">
        <v>2211</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98" t="s">
        <v>2210</v>
      </c>
      <c r="T125" s="2099"/>
      <c r="U125" s="2100"/>
      <c r="V125" s="1531"/>
      <c r="W125" s="1511"/>
      <c r="X125" s="1511"/>
      <c r="Y125" s="1511"/>
      <c r="Z125" s="1511"/>
    </row>
    <row r="126" spans="1:26" s="1501" customFormat="1" ht="15.75">
      <c r="A126" s="1539"/>
      <c r="B126" s="1692" t="s">
        <v>1608</v>
      </c>
      <c r="C126" s="1601"/>
      <c r="D126" s="1602"/>
      <c r="E126" s="1503"/>
      <c r="F126" s="1765"/>
      <c r="G126" s="1766"/>
      <c r="H126" s="1503"/>
      <c r="I126" s="1765"/>
      <c r="J126" s="1766"/>
      <c r="K126" s="1713"/>
      <c r="L126" s="1766"/>
      <c r="M126" s="1713"/>
      <c r="N126" s="1767">
        <f>+ROUND(+G126+J126+L126,0)</f>
        <v>0</v>
      </c>
      <c r="O126" s="1858"/>
      <c r="P126" s="1765"/>
      <c r="Q126" s="1766"/>
      <c r="R126" s="1695"/>
      <c r="S126" s="2101" t="s">
        <v>1710</v>
      </c>
      <c r="T126" s="2102"/>
      <c r="U126" s="2103"/>
      <c r="V126" s="1531"/>
      <c r="W126" s="1511"/>
      <c r="X126" s="1511"/>
      <c r="Y126" s="1511"/>
      <c r="Z126" s="1511"/>
    </row>
    <row r="127" spans="1:26" s="1501" customFormat="1" ht="16.5" thickBot="1">
      <c r="A127" s="1539"/>
      <c r="B127" s="1862" t="s">
        <v>1720</v>
      </c>
      <c r="C127" s="1590"/>
      <c r="D127" s="1591"/>
      <c r="E127" s="1503"/>
      <c r="F127" s="1755">
        <f>+ROUND(+F122+F123+F124+F126,0)</f>
        <v>0</v>
      </c>
      <c r="G127" s="1754">
        <f>+ROUND(+G122+G123+G124+G126,0)</f>
        <v>0</v>
      </c>
      <c r="H127" s="1503"/>
      <c r="I127" s="1755">
        <f>+ROUND(+I122+I123+I124+I126,0)</f>
        <v>0</v>
      </c>
      <c r="J127" s="1754">
        <f>+ROUND(+J122+J123+J124+J126,0)</f>
        <v>0</v>
      </c>
      <c r="K127" s="1713"/>
      <c r="L127" s="1754">
        <f>+ROUND(+L122+L123+L124+L126,0)</f>
        <v>0</v>
      </c>
      <c r="M127" s="1713"/>
      <c r="N127" s="1756">
        <f>+ROUND(+N122+N123+N124+N126,0)</f>
        <v>0</v>
      </c>
      <c r="O127" s="1858"/>
      <c r="P127" s="1755">
        <f>+ROUND(+P122+P123+P124+P126,0)</f>
        <v>0</v>
      </c>
      <c r="Q127" s="1754">
        <f>+ROUND(+Q122+Q123+Q124+Q126,0)</f>
        <v>0</v>
      </c>
      <c r="R127" s="1695"/>
      <c r="S127" s="2083" t="s">
        <v>1711</v>
      </c>
      <c r="T127" s="2084"/>
      <c r="U127" s="2085"/>
      <c r="V127" s="1587"/>
      <c r="W127" s="1588"/>
      <c r="X127" s="1589"/>
      <c r="Y127" s="1588"/>
      <c r="Z127" s="1588"/>
    </row>
    <row r="128" spans="1:26" s="1501" customFormat="1" ht="15.75">
      <c r="A128" s="1539"/>
      <c r="B128" s="1673" t="s">
        <v>1609</v>
      </c>
      <c r="C128" s="1540"/>
      <c r="D128" s="1541"/>
      <c r="E128" s="1576"/>
      <c r="F128" s="1723"/>
      <c r="G128" s="1722"/>
      <c r="H128" s="1503"/>
      <c r="I128" s="1723"/>
      <c r="J128" s="1722"/>
      <c r="K128" s="1713"/>
      <c r="L128" s="1722"/>
      <c r="M128" s="1713"/>
      <c r="N128" s="1724"/>
      <c r="O128" s="1858"/>
      <c r="P128" s="1723"/>
      <c r="Q128" s="1722"/>
      <c r="R128" s="1695"/>
      <c r="S128" s="1822" t="s">
        <v>1609</v>
      </c>
      <c r="T128" s="1823"/>
      <c r="U128" s="1824"/>
      <c r="V128" s="1531"/>
      <c r="W128" s="1511"/>
      <c r="X128" s="1511"/>
      <c r="Y128" s="1511"/>
      <c r="Z128" s="1511"/>
    </row>
    <row r="129" spans="1:26" s="1501" customFormat="1" ht="15.75">
      <c r="A129" s="1539"/>
      <c r="B129" s="1677" t="s">
        <v>1610</v>
      </c>
      <c r="C129" s="1555"/>
      <c r="D129" s="1556"/>
      <c r="E129" s="1503"/>
      <c r="F129" s="1712">
        <f>+IF($P$2=0,$P129,0)</f>
        <v>0</v>
      </c>
      <c r="G129" s="1740">
        <f>+IF($P$2=0,$Q129,0)</f>
        <v>0</v>
      </c>
      <c r="H129" s="1503"/>
      <c r="I129" s="1712">
        <f>+IF(OR($P$2=98,$P$2=42,$P$2=96,$P$2=97),$P129,0)</f>
        <v>0</v>
      </c>
      <c r="J129" s="1740">
        <f>+IF(OR($P$2=98,$P$2=42,$P$2=96,$P$2=97),$Q129,0)</f>
        <v>0</v>
      </c>
      <c r="K129" s="1713"/>
      <c r="L129" s="1740">
        <f>+IF($P$2=33,$Q129,0)</f>
        <v>0</v>
      </c>
      <c r="M129" s="1713"/>
      <c r="N129" s="1714">
        <f>+ROUND(+G129+J129+L129,0)</f>
        <v>0</v>
      </c>
      <c r="O129" s="1858"/>
      <c r="P129" s="1712">
        <f>+ROUND(+SUM(OTCHET!E567:E572)+SUM(OTCHET!E581:E582)+IF(AND(OTCHET!$F$12="9900",+OTCHET!$E$15=0),0,SUM(OTCHET!E587:E588)),0)</f>
        <v>0</v>
      </c>
      <c r="Q129" s="1740">
        <f>+ROUND(+SUM(OTCHET!F567:F572)+SUM(OTCHET!F581:F582)+IF(AND(OTCHET!$F$12="9900",+OTCHET!$E$15=0),0,SUM(OTCHET!F587:F588)),0)</f>
        <v>0</v>
      </c>
      <c r="R129" s="1695"/>
      <c r="S129" s="2053" t="s">
        <v>1712</v>
      </c>
      <c r="T129" s="2054"/>
      <c r="U129" s="2055"/>
      <c r="V129" s="1531"/>
      <c r="W129" s="1511"/>
      <c r="X129" s="1511"/>
      <c r="Y129" s="1511"/>
      <c r="Z129" s="1511"/>
    </row>
    <row r="130" spans="1:26" s="1501" customFormat="1" ht="15.75">
      <c r="A130" s="1539"/>
      <c r="B130" s="1672" t="s">
        <v>1611</v>
      </c>
      <c r="C130" s="1546"/>
      <c r="D130" s="1547"/>
      <c r="E130" s="1503"/>
      <c r="F130" s="1749">
        <f>+IF($P$2=0,$P130,0)</f>
        <v>0</v>
      </c>
      <c r="G130" s="1748">
        <f>+IF($P$2=0,$Q130,0)</f>
        <v>0</v>
      </c>
      <c r="H130" s="1503"/>
      <c r="I130" s="1749">
        <f>+IF(OR($P$2=98,$P$2=42,$P$2=96,$P$2=97),$P130,0)</f>
        <v>0</v>
      </c>
      <c r="J130" s="1748">
        <f>+IF(OR($P$2=98,$P$2=42,$P$2=96,$P$2=97),$Q130,0)</f>
        <v>0</v>
      </c>
      <c r="K130" s="1713"/>
      <c r="L130" s="1748">
        <f>+IF($P$2=33,$Q130,0)</f>
        <v>0</v>
      </c>
      <c r="M130" s="1713"/>
      <c r="N130" s="1716">
        <f>+ROUND(+G130+J130+L130,0)</f>
        <v>0</v>
      </c>
      <c r="O130" s="1858"/>
      <c r="P130" s="1749">
        <f>+ROUND(OTCHET!E580+OTCHET!E585,0)</f>
        <v>0</v>
      </c>
      <c r="Q130" s="1748">
        <f>+ROUND(OTCHET!F580+OTCHET!F585,0)</f>
        <v>0</v>
      </c>
      <c r="R130" s="1695"/>
      <c r="S130" s="2059" t="s">
        <v>1713</v>
      </c>
      <c r="T130" s="2060"/>
      <c r="U130" s="2061"/>
      <c r="V130" s="1531"/>
      <c r="W130" s="1511"/>
      <c r="X130" s="1511"/>
      <c r="Y130" s="1511"/>
      <c r="Z130" s="1511"/>
    </row>
    <row r="131" spans="1:26" s="1501" customFormat="1" ht="15.75">
      <c r="A131" s="1539"/>
      <c r="B131" s="1693" t="s">
        <v>1612</v>
      </c>
      <c r="C131" s="1603"/>
      <c r="D131" s="1604"/>
      <c r="E131" s="1503"/>
      <c r="F131" s="1749">
        <f>+IF($P$2=0,$P131,0)</f>
        <v>0</v>
      </c>
      <c r="G131" s="1748">
        <f>+IF($P$2=0,$Q131,0)</f>
        <v>0</v>
      </c>
      <c r="H131" s="1503"/>
      <c r="I131" s="1749">
        <f>+IF(OR($P$2=98,$P$2=42,$P$2=96,$P$2=97),$P131,0)</f>
        <v>0</v>
      </c>
      <c r="J131" s="1748">
        <f>+IF(OR($P$2=98,$P$2=42,$P$2=96,$P$2=97),$Q131,0)</f>
        <v>0</v>
      </c>
      <c r="K131" s="1713"/>
      <c r="L131" s="1748">
        <f>+IF($P$2=33,$Q131,0)</f>
        <v>0</v>
      </c>
      <c r="M131" s="1713"/>
      <c r="N131" s="1716">
        <f>+ROUND(+G131+J131+L131,0)</f>
        <v>0</v>
      </c>
      <c r="O131" s="1858"/>
      <c r="P131" s="1749">
        <f>+ROUND(-SUM(OTCHET!E573:E578)-SUM(OTCHET!E583:E584)-IF(AND(OTCHET!$F$12="9900",+OTCHET!$E$15=0),0,SUM(OTCHET!E589:E590)),0)</f>
        <v>0</v>
      </c>
      <c r="Q131" s="1748">
        <f>+ROUND(-SUM(OTCHET!F573:F578)-SUM(OTCHET!F583:F584)-IF(AND(OTCHET!$F$12="9900",+OTCHET!$E$15=0),0,SUM(OTCHET!F589:F590)),0)</f>
        <v>0</v>
      </c>
      <c r="R131" s="1695"/>
      <c r="S131" s="2095" t="s">
        <v>1714</v>
      </c>
      <c r="T131" s="2096"/>
      <c r="U131" s="2097"/>
      <c r="V131" s="1531"/>
      <c r="W131" s="1511"/>
      <c r="X131" s="1511"/>
      <c r="Y131" s="1511"/>
      <c r="Z131" s="1511"/>
    </row>
    <row r="132" spans="1:26" s="1501" customFormat="1" ht="16.5" thickBot="1">
      <c r="A132" s="1539"/>
      <c r="B132" s="1694" t="s">
        <v>1613</v>
      </c>
      <c r="C132" s="1605"/>
      <c r="D132" s="1606"/>
      <c r="E132" s="1503"/>
      <c r="F132" s="1768">
        <f>+ROUND(+F131-F129-F130,0)</f>
        <v>0</v>
      </c>
      <c r="G132" s="1769">
        <f>+ROUND(+G131-G129-G130,0)</f>
        <v>0</v>
      </c>
      <c r="H132" s="1503"/>
      <c r="I132" s="1768">
        <f>+ROUND(+I131-I129-I130,0)</f>
        <v>0</v>
      </c>
      <c r="J132" s="1769">
        <f>+ROUND(+J131-J129-J130,0)</f>
        <v>0</v>
      </c>
      <c r="K132" s="1713"/>
      <c r="L132" s="1769">
        <f>+ROUND(+L131-L129-L130,0)</f>
        <v>0</v>
      </c>
      <c r="M132" s="1713"/>
      <c r="N132" s="1861">
        <f>+ROUND(+N131-N129-N130,0)</f>
        <v>0</v>
      </c>
      <c r="O132" s="1858"/>
      <c r="P132" s="1768">
        <f>+ROUND(+P131-P129-P130,0)</f>
        <v>0</v>
      </c>
      <c r="Q132" s="1769">
        <f>+ROUND(+Q131-Q129-Q130,0)</f>
        <v>0</v>
      </c>
      <c r="R132" s="1695"/>
      <c r="S132" s="2104" t="s">
        <v>1715</v>
      </c>
      <c r="T132" s="2105"/>
      <c r="U132" s="2106"/>
      <c r="V132" s="1587"/>
      <c r="W132" s="1588"/>
      <c r="X132" s="1589"/>
      <c r="Y132" s="1588"/>
      <c r="Z132" s="1588"/>
    </row>
    <row r="133" spans="1:26" s="1501" customFormat="1" ht="16.5" customHeight="1" thickTop="1">
      <c r="A133" s="1495"/>
      <c r="B133" s="2107">
        <f>+IF(+SUM(F133:N133)=0,0,"Контрола: дефицит/излишък = финансиране с обратен знак (Г. + Д. = 0)")</f>
        <v>0</v>
      </c>
      <c r="C133" s="2107"/>
      <c r="D133" s="2107"/>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1614</v>
      </c>
      <c r="C134" s="1852">
        <f>+OTCHET!B605</f>
        <v>43838</v>
      </c>
      <c r="D134" s="1543" t="s">
        <v>1615</v>
      </c>
      <c r="E134" s="1503"/>
      <c r="F134" s="2108"/>
      <c r="G134" s="2108"/>
      <c r="H134" s="1503"/>
      <c r="I134" s="1611" t="s">
        <v>1616</v>
      </c>
      <c r="J134" s="1612"/>
      <c r="K134" s="1503"/>
      <c r="L134" s="2108"/>
      <c r="M134" s="2108"/>
      <c r="N134" s="2108"/>
      <c r="O134" s="1609"/>
      <c r="P134" s="2109"/>
      <c r="Q134" s="2109"/>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1617</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1618</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1619</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1620</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S132:U132"/>
    <mergeCell ref="B133:D133"/>
    <mergeCell ref="F134:G134"/>
    <mergeCell ref="L134:N134"/>
    <mergeCell ref="P134:Q134"/>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30:U130"/>
    <mergeCell ref="S113:U113"/>
    <mergeCell ref="S97:U97"/>
    <mergeCell ref="S98:U98"/>
    <mergeCell ref="S99:U99"/>
    <mergeCell ref="S101:U101"/>
    <mergeCell ref="S104:U104"/>
    <mergeCell ref="S105:U105"/>
    <mergeCell ref="S106:U106"/>
    <mergeCell ref="S108:U108"/>
    <mergeCell ref="S109:U109"/>
    <mergeCell ref="S110:U110"/>
    <mergeCell ref="S112:U112"/>
    <mergeCell ref="S95:U95"/>
    <mergeCell ref="S79:U79"/>
    <mergeCell ref="S80:U80"/>
    <mergeCell ref="S81:U81"/>
    <mergeCell ref="B82:D82"/>
    <mergeCell ref="S87:U87"/>
    <mergeCell ref="S88:U88"/>
    <mergeCell ref="S89:U89"/>
    <mergeCell ref="S91:U91"/>
    <mergeCell ref="S92:U92"/>
    <mergeCell ref="S93:U93"/>
    <mergeCell ref="S94:U94"/>
    <mergeCell ref="S77:U77"/>
    <mergeCell ref="S61:U61"/>
    <mergeCell ref="S63:U63"/>
    <mergeCell ref="S65:U65"/>
    <mergeCell ref="S66:U66"/>
    <mergeCell ref="S67:U67"/>
    <mergeCell ref="S69:U69"/>
    <mergeCell ref="S70:U70"/>
    <mergeCell ref="S71:U71"/>
    <mergeCell ref="S73:U73"/>
    <mergeCell ref="S74:U74"/>
    <mergeCell ref="S75:U75"/>
    <mergeCell ref="S60:U60"/>
    <mergeCell ref="S45:U45"/>
    <mergeCell ref="S46:U46"/>
    <mergeCell ref="S48:U48"/>
    <mergeCell ref="S51:U51"/>
    <mergeCell ref="S52:U52"/>
    <mergeCell ref="S53:U53"/>
    <mergeCell ref="S54:U54"/>
    <mergeCell ref="S55:U55"/>
    <mergeCell ref="S56:U56"/>
    <mergeCell ref="S58:U58"/>
    <mergeCell ref="S59:U59"/>
    <mergeCell ref="S44:U44"/>
    <mergeCell ref="S25:U25"/>
    <mergeCell ref="S26:U26"/>
    <mergeCell ref="S27:U27"/>
    <mergeCell ref="S28:U28"/>
    <mergeCell ref="S35:U35"/>
    <mergeCell ref="S36:U36"/>
    <mergeCell ref="S37:U37"/>
    <mergeCell ref="S38:U38"/>
    <mergeCell ref="S40:U40"/>
    <mergeCell ref="S42:U42"/>
    <mergeCell ref="S43:U43"/>
    <mergeCell ref="S23:U23"/>
    <mergeCell ref="S8:U8"/>
    <mergeCell ref="S9:U9"/>
    <mergeCell ref="S13:U13"/>
    <mergeCell ref="S14:U14"/>
    <mergeCell ref="S16:U16"/>
    <mergeCell ref="S17:U17"/>
    <mergeCell ref="S15:U15"/>
    <mergeCell ref="S18:U18"/>
    <mergeCell ref="S19:U19"/>
    <mergeCell ref="S20:U20"/>
    <mergeCell ref="S21:U21"/>
    <mergeCell ref="S22:U22"/>
    <mergeCell ref="S6:U6"/>
    <mergeCell ref="B2:D2"/>
    <mergeCell ref="I2:J2"/>
    <mergeCell ref="L2:N2"/>
    <mergeCell ref="T2:U2"/>
    <mergeCell ref="S4:U4"/>
  </mergeCells>
  <conditionalFormatting sqref="F133:G133">
    <cfRule type="cellIs" dxfId="195" priority="51" stopIfTrue="1" operator="notEqual">
      <formula>0</formula>
    </cfRule>
  </conditionalFormatting>
  <conditionalFormatting sqref="B133">
    <cfRule type="cellIs" dxfId="194" priority="50" stopIfTrue="1" operator="notEqual">
      <formula>0</formula>
    </cfRule>
    <cfRule type="cellIs" dxfId="193" priority="38" operator="equal">
      <formula>0</formula>
    </cfRule>
  </conditionalFormatting>
  <conditionalFormatting sqref="G2">
    <cfRule type="cellIs" dxfId="192" priority="10" stopIfTrue="1" operator="notEqual">
      <formula>0</formula>
    </cfRule>
    <cfRule type="cellIs" dxfId="191" priority="11" stopIfTrue="1" operator="equal">
      <formula>0</formula>
    </cfRule>
    <cfRule type="cellIs" dxfId="190" priority="12" stopIfTrue="1" operator="equal">
      <formula>0</formula>
    </cfRule>
    <cfRule type="cellIs" dxfId="189" priority="49" operator="equal">
      <formula>0</formula>
    </cfRule>
  </conditionalFormatting>
  <conditionalFormatting sqref="I2">
    <cfRule type="cellIs" dxfId="188" priority="48" operator="equal">
      <formula>0</formula>
    </cfRule>
  </conditionalFormatting>
  <conditionalFormatting sqref="F137:G138">
    <cfRule type="cellIs" dxfId="187" priority="46" stopIfTrue="1" operator="equal">
      <formula>"НЕРАВНЕНИЕ!"</formula>
    </cfRule>
    <cfRule type="cellIs" priority="47" stopIfTrue="1" operator="equal">
      <formula>"НЕРАВНЕНИЕ!"</formula>
    </cfRule>
  </conditionalFormatting>
  <conditionalFormatting sqref="I137:J138 N137:N138">
    <cfRule type="cellIs" dxfId="186" priority="45" stopIfTrue="1" operator="equal">
      <formula>"НЕРАВНЕНИЕ!"</formula>
    </cfRule>
  </conditionalFormatting>
  <conditionalFormatting sqref="L137:M138">
    <cfRule type="cellIs" dxfId="185" priority="44" stopIfTrue="1" operator="equal">
      <formula>"НЕРАВНЕНИЕ!"</formula>
    </cfRule>
  </conditionalFormatting>
  <conditionalFormatting sqref="F140:G141">
    <cfRule type="cellIs" dxfId="184" priority="42" stopIfTrue="1" operator="equal">
      <formula>"НЕРАВНЕНИЕ !"</formula>
    </cfRule>
    <cfRule type="cellIs" priority="43" stopIfTrue="1" operator="equal">
      <formula>"НЕРАВНЕНИЕ !"</formula>
    </cfRule>
  </conditionalFormatting>
  <conditionalFormatting sqref="I140:J141 N140:N141">
    <cfRule type="cellIs" dxfId="183" priority="41" stopIfTrue="1" operator="equal">
      <formula>"НЕРАВНЕНИЕ !"</formula>
    </cfRule>
  </conditionalFormatting>
  <conditionalFormatting sqref="L140:M141">
    <cfRule type="cellIs" dxfId="182" priority="40" stopIfTrue="1" operator="equal">
      <formula>"НЕРАВНЕНИЕ !"</formula>
    </cfRule>
  </conditionalFormatting>
  <conditionalFormatting sqref="I140:J141 L140:L141 N140:N141 F140:G141">
    <cfRule type="cellIs" dxfId="181" priority="39" operator="notEqual">
      <formula>0</formula>
    </cfRule>
  </conditionalFormatting>
  <conditionalFormatting sqref="I133:J133">
    <cfRule type="cellIs" dxfId="180" priority="37" stopIfTrue="1" operator="notEqual">
      <formula>0</formula>
    </cfRule>
  </conditionalFormatting>
  <conditionalFormatting sqref="L82">
    <cfRule type="cellIs" dxfId="179" priority="32" stopIfTrue="1" operator="notEqual">
      <formula>0</formula>
    </cfRule>
  </conditionalFormatting>
  <conditionalFormatting sqref="N82">
    <cfRule type="cellIs" dxfId="178" priority="31" stopIfTrue="1" operator="notEqual">
      <formula>0</formula>
    </cfRule>
  </conditionalFormatting>
  <conditionalFormatting sqref="L133">
    <cfRule type="cellIs" dxfId="177" priority="36" stopIfTrue="1" operator="notEqual">
      <formula>0</formula>
    </cfRule>
  </conditionalFormatting>
  <conditionalFormatting sqref="N133">
    <cfRule type="cellIs" dxfId="176" priority="35" stopIfTrue="1" operator="notEqual">
      <formula>0</formula>
    </cfRule>
  </conditionalFormatting>
  <conditionalFormatting sqref="F82:H82">
    <cfRule type="cellIs" dxfId="175" priority="34" stopIfTrue="1" operator="notEqual">
      <formula>0</formula>
    </cfRule>
  </conditionalFormatting>
  <conditionalFormatting sqref="I82:J82">
    <cfRule type="cellIs" dxfId="174" priority="33" stopIfTrue="1" operator="notEqual">
      <formula>0</formula>
    </cfRule>
  </conditionalFormatting>
  <conditionalFormatting sqref="B82">
    <cfRule type="cellIs" dxfId="173" priority="29" operator="equal">
      <formula>0</formula>
    </cfRule>
    <cfRule type="cellIs" dxfId="172" priority="30" stopIfTrue="1" operator="notEqual">
      <formula>0</formula>
    </cfRule>
  </conditionalFormatting>
  <conditionalFormatting sqref="P133:Q133">
    <cfRule type="cellIs" dxfId="171" priority="28" stopIfTrue="1" operator="notEqual">
      <formula>0</formula>
    </cfRule>
  </conditionalFormatting>
  <conditionalFormatting sqref="P137:Q138">
    <cfRule type="cellIs" dxfId="170" priority="26" stopIfTrue="1" operator="equal">
      <formula>"НЕРАВНЕНИЕ!"</formula>
    </cfRule>
    <cfRule type="cellIs" priority="27" stopIfTrue="1" operator="equal">
      <formula>"НЕРАВНЕНИЕ!"</formula>
    </cfRule>
  </conditionalFormatting>
  <conditionalFormatting sqref="P140:Q141">
    <cfRule type="cellIs" dxfId="169" priority="24" stopIfTrue="1" operator="equal">
      <formula>"НЕРАВНЕНИЕ !"</formula>
    </cfRule>
    <cfRule type="cellIs" priority="25" stopIfTrue="1" operator="equal">
      <formula>"НЕРАВНЕНИЕ !"</formula>
    </cfRule>
  </conditionalFormatting>
  <conditionalFormatting sqref="P140:Q141">
    <cfRule type="cellIs" dxfId="168" priority="23" operator="notEqual">
      <formula>0</formula>
    </cfRule>
  </conditionalFormatting>
  <conditionalFormatting sqref="P2">
    <cfRule type="cellIs" dxfId="167" priority="18" stopIfTrue="1" operator="equal">
      <formula>98</formula>
    </cfRule>
    <cfRule type="cellIs" dxfId="166" priority="19" stopIfTrue="1" operator="equal">
      <formula>96</formula>
    </cfRule>
    <cfRule type="cellIs" dxfId="165" priority="20" stopIfTrue="1" operator="equal">
      <formula>42</formula>
    </cfRule>
    <cfRule type="cellIs" dxfId="164" priority="21" stopIfTrue="1" operator="equal">
      <formula>97</formula>
    </cfRule>
    <cfRule type="cellIs" dxfId="163" priority="22" stopIfTrue="1" operator="equal">
      <formula>33</formula>
    </cfRule>
  </conditionalFormatting>
  <conditionalFormatting sqref="Q2">
    <cfRule type="cellIs" dxfId="162" priority="13" stopIfTrue="1" operator="equal">
      <formula>"Чужди средства"</formula>
    </cfRule>
    <cfRule type="cellIs" dxfId="161" priority="14" stopIfTrue="1" operator="equal">
      <formula>"СЕС - ДМП"</formula>
    </cfRule>
    <cfRule type="cellIs" dxfId="160" priority="15" stopIfTrue="1" operator="equal">
      <formula>"СЕС - РА"</formula>
    </cfRule>
    <cfRule type="cellIs" dxfId="159" priority="16" stopIfTrue="1" operator="equal">
      <formula>"СЕС - ДЕС"</formula>
    </cfRule>
    <cfRule type="cellIs" dxfId="158" priority="17" stopIfTrue="1" operator="equal">
      <formula>"СЕС - КСФ"</formula>
    </cfRule>
  </conditionalFormatting>
  <conditionalFormatting sqref="P82:Q82">
    <cfRule type="cellIs" dxfId="157" priority="9" stopIfTrue="1" operator="notEqual">
      <formula>0</formula>
    </cfRule>
  </conditionalFormatting>
  <conditionalFormatting sqref="T2:U2">
    <cfRule type="cellIs" dxfId="156" priority="5" stopIfTrue="1" operator="between">
      <formula>1000000000000</formula>
      <formula>9999999999999990</formula>
    </cfRule>
    <cfRule type="cellIs" dxfId="155" priority="6" stopIfTrue="1" operator="between">
      <formula>10000000000</formula>
      <formula>999999999999</formula>
    </cfRule>
    <cfRule type="cellIs" dxfId="154" priority="7" stopIfTrue="1" operator="between">
      <formula>1000000</formula>
      <formula>99999999</formula>
    </cfRule>
    <cfRule type="cellIs" dxfId="15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sheetPr codeName="Sheet1"/>
  <dimension ref="A1:Z256"/>
  <sheetViews>
    <sheetView showZeros="0" topLeftCell="B21" zoomScale="75" zoomScaleNormal="75" workbookViewId="0">
      <selection activeCell="G107" sqref="G107"/>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Съвет за електронни медии</v>
      </c>
      <c r="C11" s="1831"/>
      <c r="D11" s="1831"/>
      <c r="E11" s="1787" t="s">
        <v>1717</v>
      </c>
      <c r="F11" s="1788">
        <f>OTCHET!F9</f>
        <v>43830</v>
      </c>
      <c r="G11" s="1855" t="s">
        <v>1496</v>
      </c>
      <c r="H11" s="1856">
        <f>+OTCHET!H9</f>
        <v>121565598</v>
      </c>
      <c r="I11" s="2041">
        <f>+OTCHET!I9</f>
        <v>44000004</v>
      </c>
      <c r="J11" s="2042"/>
      <c r="K11" s="353"/>
      <c r="L11" s="353"/>
      <c r="N11" s="772"/>
      <c r="O11" s="886"/>
      <c r="Q11" s="772"/>
      <c r="R11" s="1002"/>
      <c r="S11" s="1002"/>
      <c r="T11" s="1002"/>
      <c r="U11" s="1002"/>
    </row>
    <row r="12" spans="1:26" ht="23.25" customHeight="1">
      <c r="B12" s="1111" t="s">
        <v>1415</v>
      </c>
      <c r="C12" s="864"/>
      <c r="D12" s="873"/>
      <c r="E12" s="752"/>
      <c r="F12" s="865"/>
      <c r="G12" s="752"/>
      <c r="H12" s="1322"/>
      <c r="I12" s="2110" t="s">
        <v>1630</v>
      </c>
      <c r="J12" s="2110"/>
      <c r="N12" s="772"/>
      <c r="O12" s="864"/>
      <c r="Q12" s="772"/>
      <c r="R12" s="1002"/>
      <c r="S12" s="1002"/>
      <c r="T12" s="1002"/>
      <c r="U12" s="1002"/>
    </row>
    <row r="13" spans="1:26" ht="23.25" customHeight="1">
      <c r="B13" s="1018" t="str">
        <f>+OTCHET!B12</f>
        <v>Съвет за електронни медии</v>
      </c>
      <c r="C13" s="864"/>
      <c r="D13" s="864"/>
      <c r="E13" s="1068" t="str">
        <f>+OTCHET!E12</f>
        <v>код по ЕБК:</v>
      </c>
      <c r="F13" s="1864" t="str">
        <f>+OTCHET!F12</f>
        <v>4400</v>
      </c>
      <c r="G13" s="752"/>
      <c r="H13" s="1322"/>
      <c r="I13" s="2111"/>
      <c r="J13" s="2111"/>
      <c r="N13" s="772"/>
      <c r="O13" s="864"/>
      <c r="Q13" s="772"/>
      <c r="R13" s="1002"/>
      <c r="S13" s="1002"/>
      <c r="T13" s="1002"/>
      <c r="U13" s="1002"/>
    </row>
    <row r="14" spans="1:26" ht="23.25" customHeight="1">
      <c r="B14" s="1115" t="s">
        <v>1414</v>
      </c>
      <c r="C14" s="866"/>
      <c r="D14" s="866"/>
      <c r="E14" s="866"/>
      <c r="F14" s="866"/>
      <c r="G14" s="866"/>
      <c r="H14" s="1322"/>
      <c r="I14" s="2111"/>
      <c r="J14" s="2111"/>
      <c r="N14" s="772"/>
      <c r="O14" s="866"/>
      <c r="Q14" s="772"/>
      <c r="R14" s="1002"/>
      <c r="S14" s="1002"/>
      <c r="T14" s="1002"/>
      <c r="U14" s="1002"/>
    </row>
    <row r="15" spans="1:26" ht="21.75" customHeight="1" thickBot="1">
      <c r="B15" s="1462" t="s">
        <v>1439</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1405</v>
      </c>
      <c r="K16" s="754"/>
      <c r="L16" s="754"/>
      <c r="M16" s="753"/>
      <c r="N16" s="1297"/>
      <c r="O16" s="1298"/>
      <c r="P16" s="887"/>
      <c r="Q16" s="772"/>
      <c r="R16" s="1002"/>
      <c r="S16" s="1002"/>
      <c r="T16" s="1002"/>
      <c r="U16" s="1002"/>
      <c r="V16" s="1002"/>
      <c r="W16" s="1002"/>
      <c r="Y16" s="1002"/>
      <c r="Z16" s="1002"/>
    </row>
    <row r="17" spans="1:26" ht="22.5" customHeight="1">
      <c r="A17" s="1008"/>
      <c r="B17" s="747"/>
      <c r="C17" s="748" t="s">
        <v>692</v>
      </c>
      <c r="D17" s="748"/>
      <c r="E17" s="2114" t="s">
        <v>2239</v>
      </c>
      <c r="F17" s="2116" t="s">
        <v>2240</v>
      </c>
      <c r="G17" s="1299" t="s">
        <v>1404</v>
      </c>
      <c r="H17" s="1300"/>
      <c r="I17" s="1301"/>
      <c r="J17" s="1302"/>
      <c r="K17" s="359"/>
      <c r="L17" s="359"/>
      <c r="M17" s="359"/>
      <c r="N17" s="875"/>
      <c r="O17" s="1909" t="s">
        <v>1408</v>
      </c>
      <c r="P17" s="358"/>
      <c r="Q17" s="772"/>
      <c r="R17" s="1002"/>
      <c r="S17" s="1002"/>
      <c r="T17" s="1002"/>
      <c r="U17" s="1002"/>
      <c r="V17" s="1002"/>
      <c r="W17" s="1002"/>
      <c r="X17" s="1002"/>
      <c r="Y17" s="1002"/>
      <c r="Z17" s="1002"/>
    </row>
    <row r="18" spans="1:26" ht="47.25" customHeight="1">
      <c r="A18" s="1008"/>
      <c r="B18" s="991" t="s">
        <v>1406</v>
      </c>
      <c r="C18" s="749"/>
      <c r="D18" s="749"/>
      <c r="E18" s="2115"/>
      <c r="F18" s="2117"/>
      <c r="G18" s="1303" t="s">
        <v>1317</v>
      </c>
      <c r="H18" s="1304" t="s">
        <v>1016</v>
      </c>
      <c r="I18" s="1304" t="s">
        <v>1306</v>
      </c>
      <c r="J18" s="1305" t="s">
        <v>1307</v>
      </c>
      <c r="K18" s="360" t="s">
        <v>641</v>
      </c>
      <c r="L18" s="360" t="s">
        <v>641</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1438</v>
      </c>
      <c r="C20" s="996"/>
      <c r="D20" s="996"/>
      <c r="E20" s="1093" t="s">
        <v>344</v>
      </c>
      <c r="F20" s="1093" t="s">
        <v>345</v>
      </c>
      <c r="G20" s="1094" t="s">
        <v>1029</v>
      </c>
      <c r="H20" s="1095" t="s">
        <v>1030</v>
      </c>
      <c r="I20" s="1095" t="s">
        <v>1003</v>
      </c>
      <c r="J20" s="1096" t="s">
        <v>1288</v>
      </c>
      <c r="K20" s="362" t="s">
        <v>643</v>
      </c>
      <c r="L20" s="362" t="s">
        <v>645</v>
      </c>
      <c r="M20" s="362" t="s">
        <v>645</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2213</v>
      </c>
      <c r="C22" s="784" t="s">
        <v>346</v>
      </c>
      <c r="D22" s="785"/>
      <c r="E22" s="786">
        <f t="shared" ref="E22:J22" si="0">+E23+E25+E36+E37</f>
        <v>1200000</v>
      </c>
      <c r="F22" s="786">
        <f t="shared" si="0"/>
        <v>1182443</v>
      </c>
      <c r="G22" s="894">
        <f t="shared" si="0"/>
        <v>1155662</v>
      </c>
      <c r="H22" s="895">
        <f t="shared" si="0"/>
        <v>0</v>
      </c>
      <c r="I22" s="895">
        <f t="shared" si="0"/>
        <v>26781</v>
      </c>
      <c r="J22" s="896">
        <f t="shared" si="0"/>
        <v>0</v>
      </c>
      <c r="K22" s="364">
        <f>+K23+K25+K35+K36+K37</f>
        <v>0</v>
      </c>
      <c r="L22" s="364">
        <f>+L23+L25+L35+L36+L37</f>
        <v>0</v>
      </c>
      <c r="M22" s="364">
        <f>+M23+M25+M35+M36</f>
        <v>0</v>
      </c>
      <c r="N22" s="879"/>
      <c r="O22" s="1027" t="s">
        <v>346</v>
      </c>
      <c r="P22" s="365"/>
      <c r="Q22" s="887"/>
      <c r="R22" s="1002"/>
      <c r="S22" s="1002"/>
      <c r="T22" s="1002"/>
      <c r="U22" s="1002"/>
      <c r="V22" s="1002"/>
      <c r="W22" s="1002"/>
      <c r="X22" s="1002"/>
      <c r="Y22" s="1002"/>
      <c r="Z22" s="1002"/>
    </row>
    <row r="23" spans="1:26" ht="16.5" thickTop="1">
      <c r="A23" s="1008">
        <v>15</v>
      </c>
      <c r="B23" s="781" t="s">
        <v>671</v>
      </c>
      <c r="C23" s="781" t="s">
        <v>42</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42</v>
      </c>
      <c r="P23" s="367"/>
      <c r="Q23" s="887"/>
      <c r="R23" s="1002"/>
      <c r="S23" s="1002"/>
      <c r="T23" s="1002"/>
      <c r="U23" s="1002"/>
      <c r="V23" s="1002"/>
      <c r="W23" s="1002"/>
      <c r="X23" s="1002"/>
      <c r="Y23" s="1002"/>
      <c r="Z23" s="1002"/>
    </row>
    <row r="24" spans="1:26" ht="16.5" hidden="1" customHeight="1">
      <c r="A24" s="1008"/>
      <c r="B24" s="802" t="s">
        <v>20</v>
      </c>
      <c r="C24" s="802" t="s">
        <v>17</v>
      </c>
      <c r="D24" s="802"/>
      <c r="E24" s="796"/>
      <c r="F24" s="796">
        <f t="shared" si="1"/>
        <v>0</v>
      </c>
      <c r="G24" s="900"/>
      <c r="H24" s="901"/>
      <c r="I24" s="901"/>
      <c r="J24" s="902"/>
      <c r="K24" s="368"/>
      <c r="L24" s="368"/>
      <c r="M24" s="368"/>
      <c r="N24" s="880"/>
      <c r="O24" s="1029" t="s">
        <v>17</v>
      </c>
      <c r="P24" s="367"/>
      <c r="Q24" s="887"/>
      <c r="R24" s="1002"/>
      <c r="S24" s="1002"/>
      <c r="T24" s="1002"/>
      <c r="U24" s="1002"/>
      <c r="V24" s="1002"/>
      <c r="W24" s="1002"/>
      <c r="X24" s="1002"/>
      <c r="Y24" s="1002"/>
      <c r="Z24" s="1002"/>
    </row>
    <row r="25" spans="1:26" ht="16.5" thickBot="1">
      <c r="A25" s="1008">
        <v>20</v>
      </c>
      <c r="B25" s="742" t="s">
        <v>1299</v>
      </c>
      <c r="C25" s="742" t="s">
        <v>651</v>
      </c>
      <c r="D25" s="742"/>
      <c r="E25" s="800">
        <f>+E26+E30+E31+E32+E33</f>
        <v>1200000</v>
      </c>
      <c r="F25" s="800">
        <f>+F26+F30+F31+F32+F33</f>
        <v>1182443</v>
      </c>
      <c r="G25" s="903">
        <f t="shared" ref="G25:M25" si="2">+G26+G30+G31+G32+G33</f>
        <v>1155662</v>
      </c>
      <c r="H25" s="904">
        <f>+H26+H30+H31+H32+H33</f>
        <v>0</v>
      </c>
      <c r="I25" s="904">
        <f>+I26+I30+I31+I32+I33</f>
        <v>26781</v>
      </c>
      <c r="J25" s="905">
        <f>+J26+J30+J31+J32+J33</f>
        <v>0</v>
      </c>
      <c r="K25" s="364">
        <f t="shared" si="2"/>
        <v>0</v>
      </c>
      <c r="L25" s="364">
        <f t="shared" si="2"/>
        <v>0</v>
      </c>
      <c r="M25" s="364">
        <f t="shared" si="2"/>
        <v>0</v>
      </c>
      <c r="N25" s="880"/>
      <c r="O25" s="1030" t="s">
        <v>651</v>
      </c>
      <c r="P25" s="367"/>
      <c r="Q25" s="887"/>
      <c r="R25" s="1002"/>
      <c r="S25" s="1002"/>
      <c r="T25" s="1002"/>
      <c r="U25" s="1002"/>
      <c r="V25" s="1002"/>
      <c r="W25" s="1002"/>
      <c r="X25" s="1002"/>
      <c r="Y25" s="1002"/>
      <c r="Z25" s="1002"/>
    </row>
    <row r="26" spans="1:26" ht="15.75">
      <c r="A26" s="1008">
        <v>25</v>
      </c>
      <c r="B26" s="744" t="s">
        <v>672</v>
      </c>
      <c r="C26" s="744" t="s">
        <v>652</v>
      </c>
      <c r="D26" s="744"/>
      <c r="E26" s="799">
        <f>OTCHET!E74</f>
        <v>0</v>
      </c>
      <c r="F26" s="799">
        <f t="shared" si="1"/>
        <v>0</v>
      </c>
      <c r="G26" s="906">
        <f>OTCHET!G74</f>
        <v>0</v>
      </c>
      <c r="H26" s="907">
        <f>OTCHET!H74</f>
        <v>0</v>
      </c>
      <c r="I26" s="907">
        <f>OTCHET!I74</f>
        <v>0</v>
      </c>
      <c r="J26" s="908">
        <f>OTCHET!J74</f>
        <v>0</v>
      </c>
      <c r="K26" s="368"/>
      <c r="L26" s="368"/>
      <c r="M26" s="368"/>
      <c r="N26" s="880"/>
      <c r="O26" s="1031" t="s">
        <v>652</v>
      </c>
      <c r="P26" s="367"/>
      <c r="Q26" s="887"/>
      <c r="R26" s="1002"/>
      <c r="S26" s="1002"/>
      <c r="T26" s="1002"/>
      <c r="U26" s="1002"/>
      <c r="V26" s="1002"/>
      <c r="W26" s="1002"/>
      <c r="X26" s="1002"/>
      <c r="Y26" s="1002"/>
      <c r="Z26" s="1002"/>
    </row>
    <row r="27" spans="1:26" ht="15.75">
      <c r="A27" s="1008">
        <v>26</v>
      </c>
      <c r="B27" s="787" t="s">
        <v>1400</v>
      </c>
      <c r="C27" s="788" t="s">
        <v>21</v>
      </c>
      <c r="D27" s="787"/>
      <c r="E27" s="857">
        <f>OTCHET!E75</f>
        <v>0</v>
      </c>
      <c r="F27" s="857">
        <f t="shared" si="1"/>
        <v>0</v>
      </c>
      <c r="G27" s="909">
        <f>OTCHET!G75</f>
        <v>0</v>
      </c>
      <c r="H27" s="910">
        <f>OTCHET!H75</f>
        <v>0</v>
      </c>
      <c r="I27" s="910">
        <f>OTCHET!I75</f>
        <v>0</v>
      </c>
      <c r="J27" s="911">
        <f>OTCHET!J75</f>
        <v>0</v>
      </c>
      <c r="K27" s="370"/>
      <c r="L27" s="370"/>
      <c r="M27" s="370"/>
      <c r="N27" s="880"/>
      <c r="O27" s="997" t="s">
        <v>21</v>
      </c>
      <c r="P27" s="367"/>
      <c r="Q27" s="887"/>
      <c r="R27" s="1002"/>
      <c r="S27" s="1002"/>
      <c r="T27" s="1002"/>
      <c r="U27" s="1002"/>
      <c r="V27" s="1002"/>
      <c r="W27" s="1002"/>
      <c r="X27" s="1002"/>
      <c r="Y27" s="1002"/>
      <c r="Z27" s="1002"/>
    </row>
    <row r="28" spans="1:26" ht="15.75">
      <c r="A28" s="1008">
        <v>30</v>
      </c>
      <c r="B28" s="789" t="s">
        <v>18</v>
      </c>
      <c r="C28" s="790" t="s">
        <v>22</v>
      </c>
      <c r="D28" s="789"/>
      <c r="E28" s="858">
        <f>OTCHET!E77</f>
        <v>0</v>
      </c>
      <c r="F28" s="858">
        <f t="shared" si="1"/>
        <v>0</v>
      </c>
      <c r="G28" s="912">
        <f>OTCHET!G77</f>
        <v>0</v>
      </c>
      <c r="H28" s="913">
        <f>OTCHET!H77</f>
        <v>0</v>
      </c>
      <c r="I28" s="913">
        <f>OTCHET!I77</f>
        <v>0</v>
      </c>
      <c r="J28" s="914">
        <f>OTCHET!J77</f>
        <v>0</v>
      </c>
      <c r="K28" s="369"/>
      <c r="L28" s="369"/>
      <c r="M28" s="369"/>
      <c r="N28" s="880"/>
      <c r="O28" s="998" t="s">
        <v>22</v>
      </c>
      <c r="P28" s="367"/>
      <c r="Q28" s="887"/>
      <c r="R28" s="1002"/>
      <c r="S28" s="1002"/>
      <c r="T28" s="1002"/>
      <c r="U28" s="1002"/>
      <c r="V28" s="1002"/>
      <c r="W28" s="1002"/>
      <c r="X28" s="1002"/>
      <c r="Y28" s="1002"/>
      <c r="Z28" s="1002"/>
    </row>
    <row r="29" spans="1:26" ht="15.75">
      <c r="A29" s="1008">
        <v>35</v>
      </c>
      <c r="B29" s="791" t="s">
        <v>673</v>
      </c>
      <c r="C29" s="792" t="s">
        <v>23</v>
      </c>
      <c r="D29" s="791"/>
      <c r="E29" s="859">
        <f>+OTCHET!E78+OTCHET!E79</f>
        <v>0</v>
      </c>
      <c r="F29" s="859">
        <f t="shared" si="1"/>
        <v>0</v>
      </c>
      <c r="G29" s="915">
        <f>+OTCHET!G78+OTCHET!G79</f>
        <v>0</v>
      </c>
      <c r="H29" s="916">
        <f>+OTCHET!H78+OTCHET!H79</f>
        <v>0</v>
      </c>
      <c r="I29" s="916">
        <f>+OTCHET!I78+OTCHET!I79</f>
        <v>0</v>
      </c>
      <c r="J29" s="917">
        <f>+OTCHET!J78+OTCHET!J79</f>
        <v>0</v>
      </c>
      <c r="K29" s="369"/>
      <c r="L29" s="369"/>
      <c r="M29" s="369"/>
      <c r="N29" s="880"/>
      <c r="O29" s="999" t="s">
        <v>23</v>
      </c>
      <c r="P29" s="367"/>
      <c r="Q29" s="887"/>
      <c r="R29" s="1002"/>
      <c r="S29" s="1002"/>
      <c r="T29" s="1002"/>
      <c r="U29" s="1002"/>
      <c r="V29" s="1002"/>
      <c r="W29" s="1002"/>
      <c r="X29" s="1002"/>
      <c r="Y29" s="1002"/>
      <c r="Z29" s="1002"/>
    </row>
    <row r="30" spans="1:26" ht="15.75">
      <c r="A30" s="1008">
        <v>40</v>
      </c>
      <c r="B30" s="777" t="s">
        <v>2214</v>
      </c>
      <c r="C30" s="777" t="s">
        <v>24</v>
      </c>
      <c r="D30" s="777"/>
      <c r="E30" s="795">
        <f>OTCHET!E90+OTCHET!E93+OTCHET!E94</f>
        <v>1200000</v>
      </c>
      <c r="F30" s="795">
        <f t="shared" si="1"/>
        <v>985213</v>
      </c>
      <c r="G30" s="918">
        <f>OTCHET!G90+OTCHET!G93+OTCHET!G94</f>
        <v>971063</v>
      </c>
      <c r="H30" s="919">
        <f>OTCHET!H90+OTCHET!H93+OTCHET!H94</f>
        <v>0</v>
      </c>
      <c r="I30" s="919">
        <f>OTCHET!I90+OTCHET!I93+OTCHET!I94</f>
        <v>14150</v>
      </c>
      <c r="J30" s="920">
        <f>OTCHET!J90+OTCHET!J93+OTCHET!J94</f>
        <v>0</v>
      </c>
      <c r="K30" s="369"/>
      <c r="L30" s="369"/>
      <c r="M30" s="369"/>
      <c r="N30" s="880"/>
      <c r="O30" s="1032" t="s">
        <v>24</v>
      </c>
      <c r="P30" s="367"/>
      <c r="Q30" s="887"/>
      <c r="R30" s="1002"/>
      <c r="S30" s="1002"/>
      <c r="T30" s="1002"/>
      <c r="U30" s="1002"/>
      <c r="V30" s="1002"/>
      <c r="W30" s="1002"/>
      <c r="X30" s="1002"/>
      <c r="Y30" s="1002"/>
      <c r="Z30" s="1002"/>
    </row>
    <row r="31" spans="1:26" ht="15.75">
      <c r="A31" s="1008">
        <v>45</v>
      </c>
      <c r="B31" s="778" t="s">
        <v>0</v>
      </c>
      <c r="C31" s="778" t="s">
        <v>653</v>
      </c>
      <c r="D31" s="778"/>
      <c r="E31" s="794">
        <f>OTCHET!E108</f>
        <v>0</v>
      </c>
      <c r="F31" s="794">
        <f t="shared" si="1"/>
        <v>180516</v>
      </c>
      <c r="G31" s="921">
        <f>OTCHET!G108</f>
        <v>179671</v>
      </c>
      <c r="H31" s="922">
        <f>OTCHET!H108</f>
        <v>0</v>
      </c>
      <c r="I31" s="922">
        <f>OTCHET!I108</f>
        <v>0</v>
      </c>
      <c r="J31" s="923">
        <f>OTCHET!J108</f>
        <v>845</v>
      </c>
      <c r="K31" s="369"/>
      <c r="L31" s="369"/>
      <c r="M31" s="369"/>
      <c r="N31" s="880"/>
      <c r="O31" s="1033" t="s">
        <v>653</v>
      </c>
      <c r="P31" s="367"/>
      <c r="Q31" s="887"/>
      <c r="R31" s="1002"/>
      <c r="S31" s="1002"/>
      <c r="T31" s="1002"/>
      <c r="U31" s="1002"/>
      <c r="V31" s="1002"/>
      <c r="W31" s="1002"/>
      <c r="X31" s="1002"/>
      <c r="Y31" s="1002"/>
      <c r="Z31" s="1002"/>
    </row>
    <row r="32" spans="1:26" ht="15.75">
      <c r="A32" s="1008">
        <v>50</v>
      </c>
      <c r="B32" s="778" t="s">
        <v>1</v>
      </c>
      <c r="C32" s="778" t="s">
        <v>734</v>
      </c>
      <c r="D32" s="778"/>
      <c r="E32" s="794">
        <f>OTCHET!E112+OTCHET!E121+OTCHET!E137+OTCHET!E138</f>
        <v>0</v>
      </c>
      <c r="F32" s="794">
        <f t="shared" si="1"/>
        <v>16714</v>
      </c>
      <c r="G32" s="921">
        <f>OTCHET!G112+OTCHET!G121+OTCHET!G137+OTCHET!G138</f>
        <v>4928</v>
      </c>
      <c r="H32" s="922">
        <f>OTCHET!H112+OTCHET!H121+OTCHET!H137+OTCHET!H138</f>
        <v>0</v>
      </c>
      <c r="I32" s="922">
        <f>OTCHET!I112+OTCHET!I121+OTCHET!I137+OTCHET!I138</f>
        <v>12631</v>
      </c>
      <c r="J32" s="923">
        <f>OTCHET!J112+OTCHET!J121+OTCHET!J137+OTCHET!J138</f>
        <v>-845</v>
      </c>
      <c r="K32" s="371"/>
      <c r="L32" s="371"/>
      <c r="M32" s="371"/>
      <c r="N32" s="880"/>
      <c r="O32" s="1033" t="s">
        <v>734</v>
      </c>
      <c r="P32" s="367"/>
      <c r="Q32" s="887"/>
      <c r="R32" s="1002"/>
      <c r="S32" s="1002"/>
      <c r="T32" s="1002"/>
      <c r="U32" s="1002"/>
      <c r="V32" s="1002"/>
      <c r="W32" s="1002"/>
      <c r="X32" s="1002"/>
      <c r="Y32" s="1002"/>
      <c r="Z32" s="1002"/>
    </row>
    <row r="33" spans="1:26" ht="16.5" thickBot="1">
      <c r="A33" s="1008">
        <v>51</v>
      </c>
      <c r="B33" s="779" t="s">
        <v>695</v>
      </c>
      <c r="C33" s="780" t="s">
        <v>54</v>
      </c>
      <c r="D33" s="779"/>
      <c r="E33" s="796">
        <f>OTCHET!E125</f>
        <v>0</v>
      </c>
      <c r="F33" s="796">
        <f t="shared" si="1"/>
        <v>0</v>
      </c>
      <c r="G33" s="900">
        <f>OTCHET!G125</f>
        <v>0</v>
      </c>
      <c r="H33" s="901">
        <f>OTCHET!H125</f>
        <v>0</v>
      </c>
      <c r="I33" s="901">
        <f>OTCHET!I125</f>
        <v>0</v>
      </c>
      <c r="J33" s="902">
        <f>OTCHET!J125</f>
        <v>0</v>
      </c>
      <c r="K33" s="371"/>
      <c r="L33" s="371"/>
      <c r="M33" s="371"/>
      <c r="N33" s="880"/>
      <c r="O33" s="1029" t="s">
        <v>54</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12</v>
      </c>
      <c r="C36" s="773" t="s">
        <v>654</v>
      </c>
      <c r="D36" s="773"/>
      <c r="E36" s="774">
        <f>+OTCHET!E139</f>
        <v>0</v>
      </c>
      <c r="F36" s="774">
        <f t="shared" si="1"/>
        <v>0</v>
      </c>
      <c r="G36" s="930">
        <f>+OTCHET!G139</f>
        <v>0</v>
      </c>
      <c r="H36" s="931">
        <f>+OTCHET!H139</f>
        <v>0</v>
      </c>
      <c r="I36" s="931">
        <f>+OTCHET!I139</f>
        <v>0</v>
      </c>
      <c r="J36" s="932">
        <f>+OTCHET!J139</f>
        <v>0</v>
      </c>
      <c r="K36" s="373"/>
      <c r="L36" s="373"/>
      <c r="M36" s="373"/>
      <c r="N36" s="881"/>
      <c r="O36" s="1036" t="s">
        <v>654</v>
      </c>
      <c r="P36" s="367"/>
      <c r="Q36" s="887"/>
      <c r="R36" s="1002"/>
      <c r="S36" s="1002"/>
      <c r="T36" s="1002"/>
      <c r="U36" s="1002"/>
      <c r="V36" s="1002"/>
      <c r="W36" s="1002"/>
      <c r="X36" s="1002"/>
      <c r="Y36" s="1002"/>
      <c r="Z36" s="1002"/>
    </row>
    <row r="37" spans="1:26" ht="15.75">
      <c r="A37" s="1008">
        <v>65</v>
      </c>
      <c r="B37" s="775" t="s">
        <v>1097</v>
      </c>
      <c r="C37" s="775" t="s">
        <v>347</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347</v>
      </c>
      <c r="P37" s="367"/>
      <c r="Q37" s="885"/>
      <c r="R37" s="1002"/>
      <c r="S37" s="1002"/>
      <c r="T37" s="1002"/>
      <c r="U37" s="1002"/>
      <c r="V37" s="1002"/>
      <c r="W37" s="1002"/>
      <c r="X37" s="1002"/>
      <c r="Y37" s="1002"/>
      <c r="Z37" s="1002"/>
    </row>
    <row r="38" spans="1:26" ht="19.5" thickBot="1">
      <c r="A38" s="772">
        <v>70</v>
      </c>
      <c r="B38" s="806" t="s">
        <v>679</v>
      </c>
      <c r="C38" s="807" t="s">
        <v>658</v>
      </c>
      <c r="D38" s="808"/>
      <c r="E38" s="809">
        <f t="shared" ref="E38:J38" si="3">E39+E43+E44+E46+SUM(E48:E52)+E55</f>
        <v>1729700</v>
      </c>
      <c r="F38" s="809">
        <f t="shared" si="3"/>
        <v>1716776</v>
      </c>
      <c r="G38" s="1877">
        <f t="shared" si="3"/>
        <v>1344940</v>
      </c>
      <c r="H38" s="1878">
        <f t="shared" si="3"/>
        <v>0</v>
      </c>
      <c r="I38" s="1878">
        <f t="shared" si="3"/>
        <v>24524</v>
      </c>
      <c r="J38" s="1879">
        <f t="shared" si="3"/>
        <v>347312</v>
      </c>
      <c r="K38" s="375">
        <f>SUM(K40:K54)-K45-K47-K53</f>
        <v>0</v>
      </c>
      <c r="L38" s="375">
        <f>SUM(L40:L54)-L45-L47-L53</f>
        <v>0</v>
      </c>
      <c r="M38" s="375">
        <f>SUM(M40:M53)-M45-M52</f>
        <v>0</v>
      </c>
      <c r="N38" s="880"/>
      <c r="O38" s="1038" t="s">
        <v>658</v>
      </c>
      <c r="P38" s="376"/>
      <c r="Q38" s="888"/>
      <c r="R38" s="1003"/>
      <c r="S38" s="1003"/>
      <c r="T38" s="1003"/>
      <c r="U38" s="1003"/>
      <c r="V38" s="1003"/>
      <c r="W38" s="1003"/>
      <c r="X38" s="1004"/>
      <c r="Y38" s="1003"/>
      <c r="Z38" s="1003"/>
    </row>
    <row r="39" spans="1:26" ht="17.25" thickTop="1" thickBot="1">
      <c r="A39" s="772">
        <v>75</v>
      </c>
      <c r="B39" s="1880" t="s">
        <v>2172</v>
      </c>
      <c r="C39" s="1881" t="s">
        <v>655</v>
      </c>
      <c r="D39" s="1880"/>
      <c r="E39" s="1882">
        <f t="shared" ref="E39:J39" si="4">SUM(E40:E42)</f>
        <v>1216700</v>
      </c>
      <c r="F39" s="1882">
        <f t="shared" si="4"/>
        <v>1208546</v>
      </c>
      <c r="G39" s="1883">
        <f t="shared" si="4"/>
        <v>856338</v>
      </c>
      <c r="H39" s="1884">
        <f t="shared" si="4"/>
        <v>0</v>
      </c>
      <c r="I39" s="1884">
        <f t="shared" si="4"/>
        <v>4896</v>
      </c>
      <c r="J39" s="1885">
        <f t="shared" si="4"/>
        <v>347312</v>
      </c>
      <c r="K39" s="368"/>
      <c r="L39" s="368"/>
      <c r="M39" s="368"/>
      <c r="N39" s="882"/>
      <c r="O39" s="1028" t="s">
        <v>2179</v>
      </c>
      <c r="P39" s="376"/>
      <c r="Q39" s="888"/>
      <c r="R39" s="1003"/>
      <c r="S39" s="1003"/>
      <c r="T39" s="1003"/>
      <c r="U39" s="1003"/>
      <c r="V39" s="1003"/>
      <c r="W39" s="1003"/>
      <c r="X39" s="1004"/>
      <c r="Y39" s="1003"/>
      <c r="Z39" s="1003"/>
    </row>
    <row r="40" spans="1:26" ht="15.75">
      <c r="A40" s="772">
        <v>75</v>
      </c>
      <c r="B40" s="1886" t="s">
        <v>2173</v>
      </c>
      <c r="C40" s="1887" t="s">
        <v>655</v>
      </c>
      <c r="D40" s="1898"/>
      <c r="E40" s="1904">
        <f>OTCHET!E187</f>
        <v>894866</v>
      </c>
      <c r="F40" s="1904">
        <f t="shared" si="1"/>
        <v>894024</v>
      </c>
      <c r="G40" s="1901">
        <f>OTCHET!G187</f>
        <v>765319</v>
      </c>
      <c r="H40" s="1888">
        <f>OTCHET!H187</f>
        <v>0</v>
      </c>
      <c r="I40" s="1888">
        <f>OTCHET!I187</f>
        <v>-159</v>
      </c>
      <c r="J40" s="1889">
        <f>OTCHET!J187</f>
        <v>128864</v>
      </c>
      <c r="K40" s="368"/>
      <c r="L40" s="368"/>
      <c r="M40" s="368"/>
      <c r="N40" s="882"/>
      <c r="O40" s="1040" t="s">
        <v>655</v>
      </c>
      <c r="P40" s="376"/>
      <c r="Q40" s="888"/>
      <c r="R40" s="1003"/>
      <c r="S40" s="1003"/>
      <c r="T40" s="1003"/>
      <c r="U40" s="1003"/>
      <c r="V40" s="1003"/>
      <c r="W40" s="1003"/>
      <c r="X40" s="1004"/>
      <c r="Y40" s="1003"/>
      <c r="Z40" s="1003"/>
    </row>
    <row r="41" spans="1:26" ht="15.75">
      <c r="A41" s="772">
        <v>80</v>
      </c>
      <c r="B41" s="1890" t="s">
        <v>2174</v>
      </c>
      <c r="C41" s="1891" t="s">
        <v>656</v>
      </c>
      <c r="D41" s="1899"/>
      <c r="E41" s="1905">
        <f>OTCHET!E190</f>
        <v>97673</v>
      </c>
      <c r="F41" s="1905">
        <f t="shared" si="1"/>
        <v>97179</v>
      </c>
      <c r="G41" s="1902">
        <f>OTCHET!G190</f>
        <v>91019</v>
      </c>
      <c r="H41" s="1892">
        <f>OTCHET!H190</f>
        <v>0</v>
      </c>
      <c r="I41" s="1892">
        <f>OTCHET!I190</f>
        <v>5055</v>
      </c>
      <c r="J41" s="1893">
        <f>OTCHET!J190</f>
        <v>1105</v>
      </c>
      <c r="K41" s="369"/>
      <c r="L41" s="369"/>
      <c r="M41" s="369"/>
      <c r="N41" s="882"/>
      <c r="O41" s="1033" t="s">
        <v>656</v>
      </c>
      <c r="P41" s="376"/>
      <c r="Q41" s="888"/>
      <c r="R41" s="1003"/>
      <c r="S41" s="1003"/>
      <c r="T41" s="1003"/>
      <c r="U41" s="1003"/>
      <c r="V41" s="1003"/>
      <c r="W41" s="1003"/>
      <c r="X41" s="1004"/>
      <c r="Y41" s="1003"/>
      <c r="Z41" s="1003"/>
    </row>
    <row r="42" spans="1:26" ht="15.75">
      <c r="A42" s="772">
        <v>85</v>
      </c>
      <c r="B42" s="1894" t="s">
        <v>2175</v>
      </c>
      <c r="C42" s="1895" t="s">
        <v>696</v>
      </c>
      <c r="D42" s="1900"/>
      <c r="E42" s="1906">
        <f>+OTCHET!E196+OTCHET!E204</f>
        <v>224161</v>
      </c>
      <c r="F42" s="1906">
        <f t="shared" si="1"/>
        <v>217343</v>
      </c>
      <c r="G42" s="1903">
        <f>+OTCHET!G196+OTCHET!G204</f>
        <v>0</v>
      </c>
      <c r="H42" s="1896">
        <f>+OTCHET!H196+OTCHET!H204</f>
        <v>0</v>
      </c>
      <c r="I42" s="1896">
        <f>+OTCHET!I196+OTCHET!I204</f>
        <v>0</v>
      </c>
      <c r="J42" s="1897">
        <f>+OTCHET!J196+OTCHET!J204</f>
        <v>217343</v>
      </c>
      <c r="K42" s="369"/>
      <c r="L42" s="369"/>
      <c r="M42" s="369"/>
      <c r="N42" s="882"/>
      <c r="O42" s="1033" t="s">
        <v>696</v>
      </c>
      <c r="P42" s="376"/>
      <c r="Q42" s="888"/>
      <c r="R42" s="1003"/>
      <c r="S42" s="1003"/>
      <c r="T42" s="1003"/>
      <c r="U42" s="1003"/>
      <c r="V42" s="1003"/>
      <c r="W42" s="1003"/>
      <c r="X42" s="1004"/>
      <c r="Y42" s="1003"/>
      <c r="Z42" s="1003"/>
    </row>
    <row r="43" spans="1:26" ht="15.75">
      <c r="A43" s="772">
        <v>90</v>
      </c>
      <c r="B43" s="810" t="s">
        <v>2176</v>
      </c>
      <c r="C43" s="811" t="s">
        <v>1297</v>
      </c>
      <c r="D43" s="810"/>
      <c r="E43" s="812">
        <f>+OTCHET!E205+OTCHET!E223+OTCHET!E271</f>
        <v>417000</v>
      </c>
      <c r="F43" s="812">
        <f t="shared" si="1"/>
        <v>416126</v>
      </c>
      <c r="G43" s="939">
        <f>+OTCHET!G205+OTCHET!G223+OTCHET!G271</f>
        <v>396498</v>
      </c>
      <c r="H43" s="940">
        <f>+OTCHET!H205+OTCHET!H223+OTCHET!H271</f>
        <v>0</v>
      </c>
      <c r="I43" s="940">
        <f>+OTCHET!I205+OTCHET!I223+OTCHET!I271</f>
        <v>19628</v>
      </c>
      <c r="J43" s="941">
        <f>+OTCHET!J205+OTCHET!J223+OTCHET!J271</f>
        <v>0</v>
      </c>
      <c r="K43" s="369"/>
      <c r="L43" s="369"/>
      <c r="M43" s="369"/>
      <c r="N43" s="882"/>
      <c r="O43" s="1033" t="s">
        <v>1297</v>
      </c>
      <c r="P43" s="376"/>
      <c r="Q43" s="888"/>
      <c r="R43" s="1003"/>
      <c r="S43" s="1003"/>
      <c r="T43" s="1003"/>
      <c r="U43" s="1003"/>
      <c r="V43" s="1003"/>
      <c r="W43" s="1003"/>
      <c r="X43" s="1004"/>
      <c r="Y43" s="1003"/>
      <c r="Z43" s="1003"/>
    </row>
    <row r="44" spans="1:26" ht="15.75">
      <c r="A44" s="772">
        <v>95</v>
      </c>
      <c r="B44" s="804" t="s">
        <v>2177</v>
      </c>
      <c r="C44" s="802" t="s">
        <v>657</v>
      </c>
      <c r="D44" s="804"/>
      <c r="E44" s="796">
        <f>+OTCHET!E227+OTCHET!E233+OTCHET!E236+OTCHET!E237+OTCHET!E238+OTCHET!E239+OTCHET!E240</f>
        <v>0</v>
      </c>
      <c r="F44" s="796">
        <f t="shared" si="1"/>
        <v>0</v>
      </c>
      <c r="G44" s="900">
        <f>+OTCHET!G227+OTCHET!G233+OTCHET!G236+OTCHET!G237+OTCHET!G238+OTCHET!G239+OTCHET!G240</f>
        <v>0</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657</v>
      </c>
      <c r="P44" s="376"/>
      <c r="Q44" s="888"/>
      <c r="R44" s="1003"/>
      <c r="S44" s="1003"/>
      <c r="T44" s="1003"/>
      <c r="U44" s="1003"/>
      <c r="V44" s="1003"/>
      <c r="W44" s="1003"/>
      <c r="X44" s="1004"/>
      <c r="Y44" s="1003"/>
      <c r="Z44" s="1003"/>
    </row>
    <row r="45" spans="1:26" ht="15.75">
      <c r="A45" s="772">
        <v>100</v>
      </c>
      <c r="B45" s="813" t="s">
        <v>699</v>
      </c>
      <c r="C45" s="813" t="s">
        <v>25</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25</v>
      </c>
      <c r="P45" s="376"/>
      <c r="Q45" s="888"/>
      <c r="R45" s="1003"/>
      <c r="S45" s="1003"/>
      <c r="T45" s="1003"/>
      <c r="U45" s="1003"/>
      <c r="V45" s="1003"/>
      <c r="W45" s="1003"/>
      <c r="X45" s="1004"/>
      <c r="Y45" s="1003"/>
      <c r="Z45" s="1003"/>
    </row>
    <row r="46" spans="1:26" ht="15.75">
      <c r="A46" s="772">
        <v>105</v>
      </c>
      <c r="B46" s="810" t="s">
        <v>2178</v>
      </c>
      <c r="C46" s="811" t="s">
        <v>1298</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1298</v>
      </c>
      <c r="P46" s="376"/>
      <c r="Q46" s="888"/>
      <c r="R46" s="1003"/>
      <c r="S46" s="1003"/>
      <c r="T46" s="1003"/>
      <c r="U46" s="1003"/>
      <c r="V46" s="1003"/>
      <c r="W46" s="1003"/>
      <c r="X46" s="1004"/>
      <c r="Y46" s="1003"/>
      <c r="Z46" s="1003"/>
    </row>
    <row r="47" spans="1:26" ht="15.75">
      <c r="A47" s="772">
        <v>106</v>
      </c>
      <c r="B47" s="813" t="s">
        <v>833</v>
      </c>
      <c r="C47" s="813" t="s">
        <v>834</v>
      </c>
      <c r="D47" s="813"/>
      <c r="E47" s="814">
        <f>+OTCHET!E256</f>
        <v>0</v>
      </c>
      <c r="F47" s="814">
        <f t="shared" si="1"/>
        <v>0</v>
      </c>
      <c r="G47" s="936">
        <f>+OTCHET!G256</f>
        <v>0</v>
      </c>
      <c r="H47" s="937">
        <f>+OTCHET!H256</f>
        <v>0</v>
      </c>
      <c r="I47" s="509">
        <f>+OTCHET!I256</f>
        <v>0</v>
      </c>
      <c r="J47" s="938">
        <f>+OTCHET!J256</f>
        <v>0</v>
      </c>
      <c r="K47" s="369"/>
      <c r="L47" s="369"/>
      <c r="M47" s="369"/>
      <c r="N47" s="882"/>
      <c r="O47" s="1039" t="s">
        <v>834</v>
      </c>
      <c r="P47" s="376"/>
      <c r="Q47" s="888"/>
      <c r="R47" s="1003"/>
      <c r="S47" s="1003"/>
      <c r="T47" s="1003"/>
      <c r="U47" s="1003"/>
      <c r="V47" s="1003"/>
      <c r="W47" s="1003"/>
      <c r="X47" s="1004"/>
      <c r="Y47" s="1003"/>
      <c r="Z47" s="1003"/>
    </row>
    <row r="48" spans="1:26" ht="15.75">
      <c r="A48" s="772">
        <v>107</v>
      </c>
      <c r="B48" s="782" t="s">
        <v>2180</v>
      </c>
      <c r="C48" s="782" t="s">
        <v>43</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2186</v>
      </c>
      <c r="P48" s="376"/>
      <c r="Q48" s="888"/>
      <c r="R48" s="1003"/>
      <c r="S48" s="1003"/>
      <c r="T48" s="1003"/>
      <c r="U48" s="1003"/>
      <c r="V48" s="1003"/>
      <c r="W48" s="1003"/>
      <c r="X48" s="1004"/>
      <c r="Y48" s="1003"/>
      <c r="Z48" s="1003"/>
    </row>
    <row r="49" spans="1:26" ht="15.75">
      <c r="A49" s="772">
        <v>108</v>
      </c>
      <c r="B49" s="782" t="s">
        <v>2181</v>
      </c>
      <c r="C49" s="782" t="s">
        <v>44</v>
      </c>
      <c r="D49" s="801"/>
      <c r="E49" s="794">
        <f>OTCHET!E275+OTCHET!E276+OTCHET!E284+OTCHET!E287</f>
        <v>96000</v>
      </c>
      <c r="F49" s="794">
        <f t="shared" si="1"/>
        <v>92104</v>
      </c>
      <c r="G49" s="921">
        <f>OTCHET!G275+OTCHET!G276+OTCHET!G284+OTCHET!G287</f>
        <v>92104</v>
      </c>
      <c r="H49" s="922">
        <f>OTCHET!H275+OTCHET!H276+OTCHET!H284+OTCHET!H287</f>
        <v>0</v>
      </c>
      <c r="I49" s="922">
        <f>OTCHET!I275+OTCHET!I276+OTCHET!I284+OTCHET!I287</f>
        <v>0</v>
      </c>
      <c r="J49" s="923">
        <f>OTCHET!J275+OTCHET!J276+OTCHET!J284+OTCHET!J287</f>
        <v>0</v>
      </c>
      <c r="K49" s="369"/>
      <c r="L49" s="369"/>
      <c r="M49" s="369"/>
      <c r="N49" s="882"/>
      <c r="O49" s="1033" t="s">
        <v>44</v>
      </c>
      <c r="P49" s="376"/>
      <c r="Q49" s="888"/>
      <c r="R49" s="1003"/>
      <c r="S49" s="1003"/>
      <c r="T49" s="1003"/>
      <c r="U49" s="1003"/>
      <c r="V49" s="1003"/>
      <c r="W49" s="1003"/>
      <c r="X49" s="1004"/>
      <c r="Y49" s="1003"/>
      <c r="Z49" s="1003"/>
    </row>
    <row r="50" spans="1:26" ht="15.75">
      <c r="A50" s="772">
        <v>110</v>
      </c>
      <c r="B50" s="782" t="s">
        <v>2182</v>
      </c>
      <c r="C50" s="782" t="s">
        <v>45</v>
      </c>
      <c r="D50" s="782"/>
      <c r="E50" s="794">
        <f>+OTCHET!E288</f>
        <v>0</v>
      </c>
      <c r="F50" s="794">
        <f t="shared" si="1"/>
        <v>0</v>
      </c>
      <c r="G50" s="921">
        <f>+OTCHET!G288</f>
        <v>0</v>
      </c>
      <c r="H50" s="922">
        <f>+OTCHET!H288</f>
        <v>0</v>
      </c>
      <c r="I50" s="922">
        <f>+OTCHET!I288</f>
        <v>0</v>
      </c>
      <c r="J50" s="923">
        <f>+OTCHET!J288</f>
        <v>0</v>
      </c>
      <c r="K50" s="369"/>
      <c r="L50" s="369"/>
      <c r="M50" s="369"/>
      <c r="N50" s="882"/>
      <c r="O50" s="1033" t="s">
        <v>45</v>
      </c>
      <c r="P50" s="376"/>
      <c r="Q50" s="888"/>
      <c r="R50" s="1003"/>
      <c r="S50" s="1003"/>
      <c r="T50" s="1003"/>
      <c r="U50" s="1003"/>
      <c r="V50" s="1003"/>
      <c r="W50" s="1003"/>
      <c r="X50" s="1004"/>
      <c r="Y50" s="1003"/>
      <c r="Z50" s="1003"/>
    </row>
    <row r="51" spans="1:26" ht="15.75">
      <c r="A51" s="772">
        <v>115</v>
      </c>
      <c r="B51" s="804" t="s">
        <v>2184</v>
      </c>
      <c r="C51" s="805" t="s">
        <v>730</v>
      </c>
      <c r="D51" s="802"/>
      <c r="E51" s="796">
        <f>+OTCHET!E272</f>
        <v>0</v>
      </c>
      <c r="F51" s="796">
        <f>+G51+H51+I51+J51</f>
        <v>0</v>
      </c>
      <c r="G51" s="900">
        <f>+OTCHET!G272</f>
        <v>0</v>
      </c>
      <c r="H51" s="901">
        <f>+OTCHET!H272</f>
        <v>0</v>
      </c>
      <c r="I51" s="901">
        <f>+OTCHET!I272</f>
        <v>0</v>
      </c>
      <c r="J51" s="902">
        <f>+OTCHET!J272</f>
        <v>0</v>
      </c>
      <c r="K51" s="369"/>
      <c r="L51" s="369"/>
      <c r="M51" s="369"/>
      <c r="N51" s="882"/>
      <c r="O51" s="1033" t="s">
        <v>2185</v>
      </c>
      <c r="P51" s="376"/>
      <c r="Q51" s="888"/>
      <c r="R51" s="1003"/>
      <c r="S51" s="1003"/>
      <c r="T51" s="1003"/>
      <c r="U51" s="1003"/>
      <c r="V51" s="1003"/>
      <c r="W51" s="1003"/>
      <c r="X51" s="1004"/>
      <c r="Y51" s="1003"/>
      <c r="Z51" s="1003"/>
    </row>
    <row r="52" spans="1:26" ht="15.75">
      <c r="A52" s="772">
        <v>115</v>
      </c>
      <c r="B52" s="804" t="s">
        <v>2183</v>
      </c>
      <c r="C52" s="805" t="s">
        <v>730</v>
      </c>
      <c r="D52" s="802"/>
      <c r="E52" s="796">
        <f>+OTCHET!E293</f>
        <v>0</v>
      </c>
      <c r="F52" s="796">
        <f t="shared" si="1"/>
        <v>0</v>
      </c>
      <c r="G52" s="900">
        <f>+OTCHET!G293</f>
        <v>0</v>
      </c>
      <c r="H52" s="901">
        <f>+OTCHET!H293</f>
        <v>0</v>
      </c>
      <c r="I52" s="901">
        <f>+OTCHET!I293</f>
        <v>0</v>
      </c>
      <c r="J52" s="902">
        <f>+OTCHET!J293</f>
        <v>0</v>
      </c>
      <c r="K52" s="369"/>
      <c r="L52" s="369"/>
      <c r="M52" s="369"/>
      <c r="N52" s="882"/>
      <c r="O52" s="1029" t="s">
        <v>730</v>
      </c>
      <c r="P52" s="376"/>
      <c r="Q52" s="888"/>
      <c r="R52" s="1003"/>
      <c r="S52" s="1003"/>
      <c r="T52" s="1003"/>
      <c r="U52" s="1003"/>
      <c r="V52" s="1003"/>
      <c r="W52" s="1003"/>
      <c r="X52" s="1004"/>
      <c r="Y52" s="1003"/>
      <c r="Z52" s="1003"/>
    </row>
    <row r="53" spans="1:26" ht="16.5" thickBot="1">
      <c r="A53" s="772">
        <v>120</v>
      </c>
      <c r="B53" s="815" t="s">
        <v>698</v>
      </c>
      <c r="C53" s="815" t="s">
        <v>26</v>
      </c>
      <c r="D53" s="816"/>
      <c r="E53" s="817">
        <f>OTCHET!E294</f>
        <v>0</v>
      </c>
      <c r="F53" s="817">
        <f t="shared" si="1"/>
        <v>0</v>
      </c>
      <c r="G53" s="942">
        <f>OTCHET!G294</f>
        <v>0</v>
      </c>
      <c r="H53" s="943">
        <f>OTCHET!H294</f>
        <v>0</v>
      </c>
      <c r="I53" s="943">
        <f>OTCHET!I294</f>
        <v>0</v>
      </c>
      <c r="J53" s="944">
        <f>OTCHET!J294</f>
        <v>0</v>
      </c>
      <c r="K53" s="371"/>
      <c r="L53" s="371"/>
      <c r="M53" s="371"/>
      <c r="N53" s="882"/>
      <c r="O53" s="1041" t="s">
        <v>26</v>
      </c>
      <c r="P53" s="376"/>
      <c r="Q53" s="888"/>
      <c r="R53" s="1003"/>
      <c r="S53" s="1003"/>
      <c r="T53" s="1003"/>
      <c r="U53" s="1003"/>
      <c r="V53" s="1003"/>
      <c r="W53" s="1003"/>
      <c r="X53" s="1004"/>
      <c r="Y53" s="1003"/>
      <c r="Z53" s="1003"/>
    </row>
    <row r="54" spans="1:26" ht="16.5" thickBot="1">
      <c r="A54" s="772">
        <v>125</v>
      </c>
      <c r="B54" s="818" t="s">
        <v>52</v>
      </c>
      <c r="C54" s="819" t="s">
        <v>53</v>
      </c>
      <c r="D54" s="820"/>
      <c r="E54" s="821">
        <f>OTCHET!E296</f>
        <v>0</v>
      </c>
      <c r="F54" s="821">
        <f t="shared" si="1"/>
        <v>0</v>
      </c>
      <c r="G54" s="945">
        <f>OTCHET!G296</f>
        <v>0</v>
      </c>
      <c r="H54" s="946">
        <f>OTCHET!H296</f>
        <v>0</v>
      </c>
      <c r="I54" s="946">
        <f>OTCHET!I296</f>
        <v>0</v>
      </c>
      <c r="J54" s="947">
        <f>OTCHET!J296</f>
        <v>0</v>
      </c>
      <c r="K54" s="377"/>
      <c r="L54" s="377"/>
      <c r="M54" s="378"/>
      <c r="N54" s="882"/>
      <c r="O54" s="1042" t="s">
        <v>53</v>
      </c>
      <c r="P54" s="376"/>
      <c r="Q54" s="888"/>
      <c r="R54" s="1003"/>
      <c r="S54" s="1003"/>
      <c r="T54" s="1003"/>
      <c r="U54" s="1003"/>
      <c r="V54" s="1003"/>
      <c r="W54" s="1003"/>
      <c r="X54" s="1004"/>
      <c r="Y54" s="1003"/>
      <c r="Z54" s="1003"/>
    </row>
    <row r="55" spans="1:26" ht="15.75">
      <c r="A55" s="1009">
        <v>127</v>
      </c>
      <c r="B55" s="741" t="s">
        <v>2187</v>
      </c>
      <c r="C55" s="741" t="s">
        <v>697</v>
      </c>
      <c r="D55" s="756"/>
      <c r="E55" s="757">
        <f>+OTCHET!E297</f>
        <v>0</v>
      </c>
      <c r="F55" s="757">
        <f t="shared" si="1"/>
        <v>0</v>
      </c>
      <c r="G55" s="948">
        <f>+OTCHET!G297</f>
        <v>0</v>
      </c>
      <c r="H55" s="949">
        <f>+OTCHET!H297</f>
        <v>0</v>
      </c>
      <c r="I55" s="949">
        <f>+OTCHET!I297</f>
        <v>0</v>
      </c>
      <c r="J55" s="950">
        <f>+OTCHET!J297</f>
        <v>0</v>
      </c>
      <c r="K55" s="379"/>
      <c r="L55" s="379"/>
      <c r="M55" s="380"/>
      <c r="N55" s="881"/>
      <c r="O55" s="1043" t="s">
        <v>697</v>
      </c>
      <c r="P55" s="376"/>
      <c r="Q55" s="888"/>
      <c r="R55" s="1003"/>
      <c r="S55" s="1003"/>
      <c r="T55" s="1003"/>
      <c r="U55" s="1003"/>
      <c r="V55" s="1003"/>
      <c r="W55" s="1003"/>
      <c r="X55" s="1004"/>
      <c r="Y55" s="1003"/>
      <c r="Z55" s="1003"/>
    </row>
    <row r="56" spans="1:26" ht="19.5" thickBot="1">
      <c r="A56" s="772">
        <v>130</v>
      </c>
      <c r="B56" s="830" t="s">
        <v>348</v>
      </c>
      <c r="C56" s="831" t="s">
        <v>172</v>
      </c>
      <c r="D56" s="831"/>
      <c r="E56" s="832">
        <f t="shared" ref="E56:J56" si="5">+E57+E58+E62</f>
        <v>529700</v>
      </c>
      <c r="F56" s="832">
        <f t="shared" si="5"/>
        <v>534333</v>
      </c>
      <c r="G56" s="951">
        <f t="shared" si="5"/>
        <v>187021</v>
      </c>
      <c r="H56" s="952">
        <f t="shared" si="5"/>
        <v>0</v>
      </c>
      <c r="I56" s="833">
        <f t="shared" si="5"/>
        <v>0</v>
      </c>
      <c r="J56" s="953">
        <f t="shared" si="5"/>
        <v>347312</v>
      </c>
      <c r="K56" s="364">
        <f>+K57+K58+K61</f>
        <v>0</v>
      </c>
      <c r="L56" s="364">
        <f>+L57+L58+L61</f>
        <v>0</v>
      </c>
      <c r="M56" s="364">
        <f>+M57+M58+M61</f>
        <v>0</v>
      </c>
      <c r="N56" s="880"/>
      <c r="O56" s="1044" t="s">
        <v>172</v>
      </c>
      <c r="P56" s="376"/>
      <c r="Q56" s="888"/>
      <c r="R56" s="1003"/>
      <c r="S56" s="1003"/>
      <c r="T56" s="1003"/>
      <c r="U56" s="1003"/>
      <c r="V56" s="1003"/>
      <c r="W56" s="1003"/>
      <c r="X56" s="1004"/>
      <c r="Y56" s="1003"/>
      <c r="Z56" s="1003"/>
    </row>
    <row r="57" spans="1:26" ht="16.5" thickTop="1">
      <c r="A57" s="772">
        <v>135</v>
      </c>
      <c r="B57" s="810" t="s">
        <v>349</v>
      </c>
      <c r="C57" s="811" t="s">
        <v>733</v>
      </c>
      <c r="D57" s="810"/>
      <c r="E57" s="826">
        <f>+OTCHET!E361+OTCHET!E375+OTCHET!E388</f>
        <v>529700</v>
      </c>
      <c r="F57" s="826">
        <f t="shared" si="1"/>
        <v>187021</v>
      </c>
      <c r="G57" s="954">
        <f>+OTCHET!G361+OTCHET!G375+OTCHET!G388</f>
        <v>187021</v>
      </c>
      <c r="H57" s="955">
        <f>+OTCHET!H361+OTCHET!H375+OTCHET!H388</f>
        <v>0</v>
      </c>
      <c r="I57" s="955">
        <f>+OTCHET!I361+OTCHET!I375+OTCHET!I388</f>
        <v>0</v>
      </c>
      <c r="J57" s="956">
        <f>+OTCHET!J361+OTCHET!J375+OTCHET!J388</f>
        <v>0</v>
      </c>
      <c r="K57" s="380"/>
      <c r="L57" s="380"/>
      <c r="M57" s="380"/>
      <c r="N57" s="881"/>
      <c r="O57" s="1045" t="s">
        <v>733</v>
      </c>
      <c r="P57" s="376"/>
      <c r="Q57" s="888"/>
      <c r="R57" s="1003"/>
      <c r="S57" s="1003"/>
      <c r="T57" s="1003"/>
      <c r="U57" s="1003"/>
      <c r="V57" s="1003"/>
      <c r="W57" s="1003"/>
      <c r="X57" s="1004"/>
      <c r="Y57" s="1003"/>
      <c r="Z57" s="1003"/>
    </row>
    <row r="58" spans="1:26" ht="15.75">
      <c r="A58" s="772">
        <v>140</v>
      </c>
      <c r="B58" s="801" t="s">
        <v>680</v>
      </c>
      <c r="C58" s="782" t="s">
        <v>173</v>
      </c>
      <c r="D58" s="801"/>
      <c r="E58" s="822">
        <f>+OTCHET!E383+OTCHET!E391+OTCHET!E396+OTCHET!E399+OTCHET!E402+OTCHET!E405+OTCHET!E406+OTCHET!E409+OTCHET!E422+OTCHET!E423+OTCHET!E424+OTCHET!E425+OTCHET!E426</f>
        <v>0</v>
      </c>
      <c r="F58" s="822">
        <f t="shared" si="1"/>
        <v>0</v>
      </c>
      <c r="G58" s="957">
        <f>+OTCHET!G383+OTCHET!G391+OTCHET!G396+OTCHET!G399+OTCHET!G402+OTCHET!G405+OTCHET!G406+OTCHET!G409+OTCHET!G422+OTCHET!G423+OTCHET!G424+OTCHET!G425+OTCHET!G426</f>
        <v>0</v>
      </c>
      <c r="H58" s="958">
        <f>+OTCHET!H383+OTCHET!H391+OTCHET!H396+OTCHET!H399+OTCHET!H402+OTCHET!H405+OTCHET!H406+OTCHET!H409+OTCHET!H422+OTCHET!H423+OTCHET!H424+OTCHET!H425+OTCHET!H426</f>
        <v>0</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173</v>
      </c>
      <c r="P58" s="376"/>
      <c r="Q58" s="888"/>
      <c r="R58" s="1003"/>
      <c r="S58" s="1003"/>
      <c r="T58" s="1003"/>
      <c r="U58" s="1003"/>
      <c r="V58" s="1003"/>
      <c r="W58" s="1003"/>
      <c r="X58" s="1004"/>
      <c r="Y58" s="1003"/>
      <c r="Z58" s="1003"/>
    </row>
    <row r="59" spans="1:26" ht="15.75">
      <c r="A59" s="772">
        <v>145</v>
      </c>
      <c r="B59" s="802" t="s">
        <v>19</v>
      </c>
      <c r="C59" s="802" t="s">
        <v>27</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27</v>
      </c>
      <c r="P59" s="376"/>
      <c r="Q59" s="888"/>
      <c r="R59" s="1003"/>
      <c r="S59" s="1003"/>
      <c r="T59" s="1003"/>
      <c r="U59" s="1003"/>
      <c r="V59" s="1003"/>
      <c r="W59" s="1003"/>
      <c r="X59" s="1004"/>
      <c r="Y59" s="1003"/>
      <c r="Z59" s="1003"/>
    </row>
    <row r="60" spans="1:26" ht="15.75">
      <c r="A60" s="772">
        <v>150</v>
      </c>
      <c r="B60" s="827" t="s">
        <v>735</v>
      </c>
      <c r="C60" s="827" t="s">
        <v>17</v>
      </c>
      <c r="D60" s="828"/>
      <c r="E60" s="829">
        <f>OTCHET!E405</f>
        <v>0</v>
      </c>
      <c r="F60" s="829">
        <f t="shared" si="1"/>
        <v>0</v>
      </c>
      <c r="G60" s="963">
        <f>OTCHET!G405</f>
        <v>0</v>
      </c>
      <c r="H60" s="964">
        <f>OTCHET!H405</f>
        <v>0</v>
      </c>
      <c r="I60" s="964">
        <f>OTCHET!I405</f>
        <v>0</v>
      </c>
      <c r="J60" s="965">
        <f>OTCHET!J405</f>
        <v>0</v>
      </c>
      <c r="K60" s="380"/>
      <c r="L60" s="380"/>
      <c r="M60" s="380"/>
      <c r="N60" s="881"/>
      <c r="O60" s="1048" t="s">
        <v>17</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1068</v>
      </c>
      <c r="C62" s="775" t="s">
        <v>659</v>
      </c>
      <c r="D62" s="803"/>
      <c r="E62" s="776">
        <f>OTCHET!E412</f>
        <v>0</v>
      </c>
      <c r="F62" s="776">
        <f t="shared" si="1"/>
        <v>347312</v>
      </c>
      <c r="G62" s="933">
        <f>OTCHET!G412</f>
        <v>0</v>
      </c>
      <c r="H62" s="934">
        <f>OTCHET!H412</f>
        <v>0</v>
      </c>
      <c r="I62" s="934">
        <f>OTCHET!I412</f>
        <v>0</v>
      </c>
      <c r="J62" s="935">
        <f>OTCHET!J412</f>
        <v>347312</v>
      </c>
      <c r="K62" s="381"/>
      <c r="L62" s="381"/>
      <c r="M62" s="381"/>
      <c r="N62" s="881"/>
      <c r="O62" s="1037" t="s">
        <v>659</v>
      </c>
      <c r="P62" s="376"/>
      <c r="Q62" s="888"/>
      <c r="R62" s="1003"/>
      <c r="S62" s="1003"/>
      <c r="T62" s="1003"/>
      <c r="U62" s="1003"/>
      <c r="V62" s="1003"/>
      <c r="W62" s="1003"/>
      <c r="X62" s="1004"/>
      <c r="Y62" s="1003"/>
      <c r="Z62" s="1003"/>
    </row>
    <row r="63" spans="1:26" ht="19.5" thickBot="1">
      <c r="A63" s="772">
        <v>165</v>
      </c>
      <c r="B63" s="737" t="s">
        <v>2238</v>
      </c>
      <c r="C63" s="738" t="s">
        <v>50</v>
      </c>
      <c r="D63" s="739"/>
      <c r="E63" s="740">
        <f>+OTCHET!E249</f>
        <v>0</v>
      </c>
      <c r="F63" s="740">
        <f t="shared" si="1"/>
        <v>0</v>
      </c>
      <c r="G63" s="966">
        <f>+OTCHET!G249</f>
        <v>0</v>
      </c>
      <c r="H63" s="967">
        <f>+OTCHET!H249</f>
        <v>0</v>
      </c>
      <c r="I63" s="967">
        <f>+OTCHET!I249</f>
        <v>0</v>
      </c>
      <c r="J63" s="968">
        <f>+OTCHET!J249</f>
        <v>0</v>
      </c>
      <c r="K63" s="382"/>
      <c r="L63" s="382"/>
      <c r="M63" s="382"/>
      <c r="N63" s="881"/>
      <c r="O63" s="1049" t="s">
        <v>50</v>
      </c>
      <c r="P63" s="376"/>
      <c r="Q63" s="888"/>
      <c r="R63" s="1003"/>
      <c r="S63" s="1003"/>
      <c r="T63" s="1003"/>
      <c r="U63" s="1003"/>
      <c r="V63" s="1003"/>
      <c r="W63" s="1003"/>
      <c r="X63" s="1004"/>
      <c r="Y63" s="1003"/>
      <c r="Z63" s="1003"/>
    </row>
    <row r="64" spans="1:26" ht="20.25" thickTop="1" thickBot="1">
      <c r="A64" s="772">
        <v>175</v>
      </c>
      <c r="B64" s="861" t="s">
        <v>1399</v>
      </c>
      <c r="C64" s="862"/>
      <c r="D64" s="862"/>
      <c r="E64" s="889">
        <f t="shared" ref="E64:J64" si="6">+E22-E38+E56-E63</f>
        <v>0</v>
      </c>
      <c r="F64" s="889">
        <f t="shared" si="6"/>
        <v>0</v>
      </c>
      <c r="G64" s="969">
        <f t="shared" si="6"/>
        <v>-2257</v>
      </c>
      <c r="H64" s="970">
        <f t="shared" si="6"/>
        <v>0</v>
      </c>
      <c r="I64" s="970">
        <f t="shared" si="6"/>
        <v>2257</v>
      </c>
      <c r="J64" s="971">
        <f t="shared" si="6"/>
        <v>0</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51</v>
      </c>
      <c r="C66" s="860" t="s">
        <v>681</v>
      </c>
      <c r="D66" s="860"/>
      <c r="E66" s="890">
        <f>SUM(+E68+E76+E77+E84+E85+E86+E89+E90+E91+E92+E93+E94+E95)</f>
        <v>0</v>
      </c>
      <c r="F66" s="890">
        <f>SUM(+F68+F76+F77+F84+F85+F86+F89+F90+F91+F92+F93+F94+F95)</f>
        <v>0</v>
      </c>
      <c r="G66" s="972">
        <f t="shared" ref="G66:L66" si="8">SUM(+G68+G76+G77+G84+G85+G86+G89+G90+G91+G92+G93+G94+G95)</f>
        <v>2257</v>
      </c>
      <c r="H66" s="973">
        <f>SUM(+H68+H76+H77+H84+H85+H86+H89+H90+H91+H92+H93+H94+H95)</f>
        <v>0</v>
      </c>
      <c r="I66" s="973">
        <f>SUM(+I68+I76+I77+I84+I85+I86+I89+I90+I91+I92+I93+I94+I95)</f>
        <v>-2257</v>
      </c>
      <c r="J66" s="974">
        <f>SUM(+J68+J76+J77+J84+J85+J86+J89+J90+J91+J92+J93+J94+J95)</f>
        <v>0</v>
      </c>
      <c r="K66" s="383" t="e">
        <f t="shared" si="8"/>
        <v>#REF!</v>
      </c>
      <c r="L66" s="383" t="e">
        <f t="shared" si="8"/>
        <v>#REF!</v>
      </c>
      <c r="M66" s="383" t="e">
        <f>SUM(+M68+M76+M77+M84+M85+M86+M89+M90+M91+M92+M93+M95+M96)</f>
        <v>#REF!</v>
      </c>
      <c r="N66" s="881"/>
      <c r="O66" s="1052" t="s">
        <v>681</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682</v>
      </c>
      <c r="C68" s="802" t="s">
        <v>700</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700</v>
      </c>
      <c r="P68" s="835"/>
      <c r="Q68" s="888"/>
      <c r="R68" s="1003"/>
      <c r="S68" s="1003"/>
      <c r="T68" s="1003"/>
      <c r="U68" s="1003"/>
      <c r="V68" s="1003"/>
      <c r="W68" s="1003"/>
      <c r="X68" s="1004"/>
      <c r="Y68" s="1003"/>
      <c r="Z68" s="1003"/>
    </row>
    <row r="69" spans="1:26" ht="15.75">
      <c r="A69" s="1011">
        <v>200</v>
      </c>
      <c r="B69" s="844" t="s">
        <v>683</v>
      </c>
      <c r="C69" s="844" t="s">
        <v>28</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28</v>
      </c>
      <c r="P69" s="837"/>
      <c r="Q69" s="888"/>
      <c r="R69" s="1003"/>
      <c r="S69" s="1003"/>
      <c r="T69" s="1003"/>
      <c r="U69" s="1003"/>
      <c r="V69" s="1003"/>
      <c r="W69" s="1003"/>
      <c r="X69" s="1004"/>
      <c r="Y69" s="1003"/>
      <c r="Z69" s="1003"/>
    </row>
    <row r="70" spans="1:26" ht="15.75">
      <c r="A70" s="1011">
        <v>205</v>
      </c>
      <c r="B70" s="846" t="s">
        <v>684</v>
      </c>
      <c r="C70" s="846" t="s">
        <v>29</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29</v>
      </c>
      <c r="P70" s="837"/>
      <c r="Q70" s="888"/>
      <c r="R70" s="1003"/>
      <c r="S70" s="1003"/>
      <c r="T70" s="1003"/>
      <c r="U70" s="1003"/>
      <c r="V70" s="1003"/>
      <c r="W70" s="1003"/>
      <c r="X70" s="1004"/>
      <c r="Y70" s="1003"/>
      <c r="Z70" s="1003"/>
    </row>
    <row r="71" spans="1:26" ht="15.75">
      <c r="A71" s="1011">
        <v>210</v>
      </c>
      <c r="B71" s="846" t="s">
        <v>685</v>
      </c>
      <c r="C71" s="846" t="s">
        <v>660</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660</v>
      </c>
      <c r="P71" s="837"/>
      <c r="Q71" s="888"/>
      <c r="R71" s="1003"/>
      <c r="S71" s="1003"/>
      <c r="T71" s="1003"/>
      <c r="U71" s="1003"/>
      <c r="V71" s="1003"/>
      <c r="W71" s="1003"/>
      <c r="X71" s="1004"/>
      <c r="Y71" s="1003"/>
      <c r="Z71" s="1003"/>
    </row>
    <row r="72" spans="1:26" ht="15.75">
      <c r="A72" s="1011">
        <v>215</v>
      </c>
      <c r="B72" s="846" t="s">
        <v>1420</v>
      </c>
      <c r="C72" s="846" t="s">
        <v>661</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661</v>
      </c>
      <c r="P72" s="837"/>
      <c r="Q72" s="888"/>
      <c r="R72" s="1003"/>
      <c r="S72" s="1003"/>
      <c r="T72" s="1003"/>
      <c r="U72" s="1003"/>
      <c r="V72" s="1003"/>
      <c r="W72" s="1003"/>
      <c r="X72" s="1004"/>
      <c r="Y72" s="1003"/>
      <c r="Z72" s="1003"/>
    </row>
    <row r="73" spans="1:26" ht="15.75">
      <c r="A73" s="1011">
        <v>220</v>
      </c>
      <c r="B73" s="846" t="s">
        <v>686</v>
      </c>
      <c r="C73" s="846" t="s">
        <v>30</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30</v>
      </c>
      <c r="P73" s="837"/>
      <c r="Q73" s="888"/>
      <c r="R73" s="1003"/>
      <c r="S73" s="1003"/>
      <c r="T73" s="1003"/>
      <c r="U73" s="1003"/>
      <c r="V73" s="1003"/>
      <c r="W73" s="1003"/>
      <c r="X73" s="1004"/>
      <c r="Y73" s="1003"/>
      <c r="Z73" s="1003"/>
    </row>
    <row r="74" spans="1:26" ht="15.75">
      <c r="A74" s="1011">
        <v>230</v>
      </c>
      <c r="B74" s="848" t="s">
        <v>41</v>
      </c>
      <c r="C74" s="848" t="s">
        <v>31</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31</v>
      </c>
      <c r="P74" s="837"/>
      <c r="Q74" s="888"/>
      <c r="R74" s="1003"/>
      <c r="S74" s="1003"/>
      <c r="T74" s="1003"/>
      <c r="U74" s="1003"/>
      <c r="V74" s="1003"/>
      <c r="W74" s="1003"/>
      <c r="X74" s="1004"/>
      <c r="Y74" s="1003"/>
      <c r="Z74" s="1003"/>
    </row>
    <row r="75" spans="1:26" ht="15.75">
      <c r="A75" s="1011">
        <v>235</v>
      </c>
      <c r="B75" s="849" t="s">
        <v>688</v>
      </c>
      <c r="C75" s="849" t="s">
        <v>32</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32</v>
      </c>
      <c r="P75" s="837"/>
      <c r="Q75" s="888"/>
      <c r="R75" s="1003"/>
      <c r="S75" s="1003"/>
      <c r="T75" s="1003"/>
      <c r="U75" s="1003"/>
      <c r="V75" s="1003"/>
      <c r="W75" s="1003"/>
      <c r="X75" s="1004"/>
      <c r="Y75" s="1003"/>
      <c r="Z75" s="1003"/>
    </row>
    <row r="76" spans="1:26" ht="15.75">
      <c r="A76" s="1011">
        <v>240</v>
      </c>
      <c r="B76" s="810" t="s">
        <v>687</v>
      </c>
      <c r="C76" s="811" t="s">
        <v>662</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662</v>
      </c>
      <c r="P76" s="837"/>
      <c r="Q76" s="888"/>
      <c r="R76" s="1003"/>
      <c r="S76" s="1003"/>
      <c r="T76" s="1003"/>
      <c r="U76" s="1003"/>
      <c r="V76" s="1003"/>
      <c r="W76" s="1003"/>
      <c r="X76" s="1004"/>
      <c r="Y76" s="1003"/>
      <c r="Z76" s="1003"/>
    </row>
    <row r="77" spans="1:26" ht="15.75">
      <c r="A77" s="1011">
        <v>245</v>
      </c>
      <c r="B77" s="804" t="s">
        <v>689</v>
      </c>
      <c r="C77" s="802" t="s">
        <v>701</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701</v>
      </c>
      <c r="P77" s="837"/>
      <c r="Q77" s="888"/>
      <c r="R77" s="1003"/>
      <c r="S77" s="1003"/>
      <c r="T77" s="1003"/>
      <c r="U77" s="1003"/>
      <c r="V77" s="1003"/>
      <c r="W77" s="1003"/>
      <c r="X77" s="1004"/>
      <c r="Y77" s="1003"/>
      <c r="Z77" s="1003"/>
    </row>
    <row r="78" spans="1:26" ht="15.75">
      <c r="A78" s="1011">
        <v>250</v>
      </c>
      <c r="B78" s="844" t="s">
        <v>690</v>
      </c>
      <c r="C78" s="844" t="s">
        <v>33</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33</v>
      </c>
      <c r="P78" s="837"/>
      <c r="Q78" s="888"/>
      <c r="R78" s="1003"/>
      <c r="S78" s="1003"/>
      <c r="T78" s="1003"/>
      <c r="U78" s="1003"/>
      <c r="V78" s="1003"/>
      <c r="W78" s="1003"/>
      <c r="X78" s="1004"/>
      <c r="Y78" s="1003"/>
      <c r="Z78" s="1003"/>
    </row>
    <row r="79" spans="1:26" ht="15.75">
      <c r="A79" s="1011">
        <v>260</v>
      </c>
      <c r="B79" s="846" t="s">
        <v>691</v>
      </c>
      <c r="C79" s="846" t="s">
        <v>34</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34</v>
      </c>
      <c r="P79" s="837"/>
      <c r="Q79" s="888"/>
      <c r="R79" s="1003"/>
      <c r="S79" s="1003"/>
      <c r="T79" s="1003"/>
      <c r="U79" s="1003"/>
      <c r="V79" s="1003"/>
      <c r="W79" s="1003"/>
      <c r="X79" s="1004"/>
      <c r="Y79" s="1003"/>
      <c r="Z79" s="1003"/>
    </row>
    <row r="80" spans="1:26" ht="15.75">
      <c r="A80" s="1011">
        <v>265</v>
      </c>
      <c r="B80" s="846" t="s">
        <v>1401</v>
      </c>
      <c r="C80" s="846" t="s">
        <v>35</v>
      </c>
      <c r="D80" s="846"/>
      <c r="E80" s="847">
        <f>OTCHET!E471</f>
        <v>0</v>
      </c>
      <c r="F80" s="847">
        <f t="shared" si="1"/>
        <v>0</v>
      </c>
      <c r="G80" s="981">
        <f>OTCHET!G471</f>
        <v>0</v>
      </c>
      <c r="H80" s="982">
        <f>OTCHET!H471</f>
        <v>0</v>
      </c>
      <c r="I80" s="982">
        <f>OTCHET!I471</f>
        <v>0</v>
      </c>
      <c r="J80" s="983">
        <f>OTCHET!J471</f>
        <v>0</v>
      </c>
      <c r="K80" s="839"/>
      <c r="L80" s="839"/>
      <c r="M80" s="839"/>
      <c r="N80" s="881"/>
      <c r="O80" s="1055" t="s">
        <v>35</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732</v>
      </c>
      <c r="C82" s="846" t="s">
        <v>36</v>
      </c>
      <c r="D82" s="846"/>
      <c r="E82" s="847">
        <f>+OTCHET!E479</f>
        <v>0</v>
      </c>
      <c r="F82" s="847">
        <f t="shared" si="1"/>
        <v>0</v>
      </c>
      <c r="G82" s="981">
        <f>+OTCHET!G479</f>
        <v>0</v>
      </c>
      <c r="H82" s="982">
        <f>+OTCHET!H479</f>
        <v>0</v>
      </c>
      <c r="I82" s="982">
        <f>+OTCHET!I479</f>
        <v>0</v>
      </c>
      <c r="J82" s="983">
        <f>+OTCHET!J479</f>
        <v>0</v>
      </c>
      <c r="K82" s="839"/>
      <c r="L82" s="839"/>
      <c r="M82" s="839"/>
      <c r="N82" s="881"/>
      <c r="O82" s="1055" t="s">
        <v>36</v>
      </c>
      <c r="P82" s="837"/>
      <c r="Q82" s="888"/>
      <c r="R82" s="1003"/>
      <c r="S82" s="1003"/>
      <c r="T82" s="1003"/>
      <c r="U82" s="1003"/>
      <c r="V82" s="1003"/>
      <c r="W82" s="1003"/>
      <c r="X82" s="1004"/>
      <c r="Y82" s="1003"/>
      <c r="Z82" s="1003"/>
    </row>
    <row r="83" spans="1:26" ht="15.75">
      <c r="A83" s="1011">
        <v>275</v>
      </c>
      <c r="B83" s="851" t="s">
        <v>731</v>
      </c>
      <c r="C83" s="851" t="s">
        <v>37</v>
      </c>
      <c r="D83" s="851"/>
      <c r="E83" s="850">
        <f>+OTCHET!E480</f>
        <v>0</v>
      </c>
      <c r="F83" s="850">
        <f t="shared" si="1"/>
        <v>0</v>
      </c>
      <c r="G83" s="984">
        <f>+OTCHET!G480</f>
        <v>0</v>
      </c>
      <c r="H83" s="985">
        <f>+OTCHET!H480</f>
        <v>0</v>
      </c>
      <c r="I83" s="985">
        <f>+OTCHET!I480</f>
        <v>0</v>
      </c>
      <c r="J83" s="986">
        <f>+OTCHET!J480</f>
        <v>0</v>
      </c>
      <c r="K83" s="839"/>
      <c r="L83" s="839"/>
      <c r="M83" s="839"/>
      <c r="N83" s="881"/>
      <c r="O83" s="1056" t="s">
        <v>37</v>
      </c>
      <c r="P83" s="837"/>
      <c r="Q83" s="888"/>
      <c r="R83" s="1003"/>
      <c r="S83" s="1003"/>
      <c r="T83" s="1003"/>
      <c r="U83" s="1003"/>
      <c r="V83" s="1003"/>
      <c r="W83" s="1003"/>
      <c r="X83" s="1004"/>
      <c r="Y83" s="1003"/>
      <c r="Z83" s="1003"/>
    </row>
    <row r="84" spans="1:26" ht="15.75">
      <c r="A84" s="1011">
        <v>280</v>
      </c>
      <c r="B84" s="810" t="s">
        <v>1455</v>
      </c>
      <c r="C84" s="811" t="s">
        <v>663</v>
      </c>
      <c r="D84" s="810"/>
      <c r="E84" s="826">
        <f>OTCHET!E535</f>
        <v>0</v>
      </c>
      <c r="F84" s="826">
        <f t="shared" si="1"/>
        <v>0</v>
      </c>
      <c r="G84" s="954">
        <f>OTCHET!G535</f>
        <v>0</v>
      </c>
      <c r="H84" s="955">
        <f>OTCHET!H535</f>
        <v>0</v>
      </c>
      <c r="I84" s="955">
        <f>OTCHET!I535</f>
        <v>0</v>
      </c>
      <c r="J84" s="956">
        <f>OTCHET!J535</f>
        <v>0</v>
      </c>
      <c r="K84" s="839"/>
      <c r="L84" s="839"/>
      <c r="M84" s="839"/>
      <c r="N84" s="881"/>
      <c r="O84" s="1045" t="s">
        <v>663</v>
      </c>
      <c r="P84" s="837"/>
      <c r="Q84" s="888"/>
      <c r="R84" s="1003"/>
      <c r="S84" s="1003"/>
      <c r="T84" s="1003"/>
      <c r="U84" s="1003"/>
      <c r="V84" s="1003"/>
      <c r="W84" s="1003"/>
      <c r="X84" s="1004"/>
      <c r="Y84" s="1003"/>
      <c r="Z84" s="1003"/>
    </row>
    <row r="85" spans="1:26" ht="15.75">
      <c r="A85" s="1011">
        <v>285</v>
      </c>
      <c r="B85" s="801" t="s">
        <v>1402</v>
      </c>
      <c r="C85" s="782" t="s">
        <v>664</v>
      </c>
      <c r="D85" s="801"/>
      <c r="E85" s="822">
        <f>OTCHET!E536</f>
        <v>0</v>
      </c>
      <c r="F85" s="822">
        <f t="shared" si="1"/>
        <v>0</v>
      </c>
      <c r="G85" s="957">
        <f>OTCHET!G536</f>
        <v>0</v>
      </c>
      <c r="H85" s="958">
        <f>OTCHET!H536</f>
        <v>0</v>
      </c>
      <c r="I85" s="958">
        <f>OTCHET!I536</f>
        <v>0</v>
      </c>
      <c r="J85" s="959">
        <f>OTCHET!J536</f>
        <v>0</v>
      </c>
      <c r="K85" s="839"/>
      <c r="L85" s="839"/>
      <c r="M85" s="839"/>
      <c r="N85" s="881"/>
      <c r="O85" s="1046" t="s">
        <v>664</v>
      </c>
      <c r="P85" s="837"/>
      <c r="Q85" s="888"/>
      <c r="R85" s="1003"/>
      <c r="S85" s="1003"/>
      <c r="T85" s="1003"/>
      <c r="U85" s="1003"/>
      <c r="V85" s="1003"/>
      <c r="W85" s="1003"/>
      <c r="X85" s="1004"/>
      <c r="Y85" s="1003"/>
      <c r="Z85" s="1003"/>
    </row>
    <row r="86" spans="1:26" ht="15.75">
      <c r="A86" s="1011">
        <v>290</v>
      </c>
      <c r="B86" s="804" t="s">
        <v>670</v>
      </c>
      <c r="C86" s="802" t="s">
        <v>1098</v>
      </c>
      <c r="D86" s="804"/>
      <c r="E86" s="823">
        <f>+E87+E88</f>
        <v>0</v>
      </c>
      <c r="F86" s="823">
        <f>+F87+F88</f>
        <v>0</v>
      </c>
      <c r="G86" s="960">
        <f t="shared" ref="G86:M86" si="11">+G87+G88</f>
        <v>0</v>
      </c>
      <c r="H86" s="961">
        <f>+H87+H88</f>
        <v>0</v>
      </c>
      <c r="I86" s="961">
        <f>+I87+I88</f>
        <v>0</v>
      </c>
      <c r="J86" s="962">
        <f>+J87+J88</f>
        <v>0</v>
      </c>
      <c r="K86" s="839">
        <f t="shared" si="11"/>
        <v>0</v>
      </c>
      <c r="L86" s="839">
        <f t="shared" si="11"/>
        <v>0</v>
      </c>
      <c r="M86" s="839">
        <f t="shared" si="11"/>
        <v>0</v>
      </c>
      <c r="N86" s="881"/>
      <c r="O86" s="1047" t="s">
        <v>1098</v>
      </c>
      <c r="P86" s="837"/>
      <c r="Q86" s="888"/>
      <c r="R86" s="1003"/>
      <c r="S86" s="1003"/>
      <c r="T86" s="1003"/>
      <c r="U86" s="1003"/>
      <c r="V86" s="1003"/>
      <c r="W86" s="1003"/>
      <c r="X86" s="1004"/>
      <c r="Y86" s="1003"/>
      <c r="Z86" s="1003"/>
    </row>
    <row r="87" spans="1:26" ht="15.75">
      <c r="A87" s="1011">
        <v>295</v>
      </c>
      <c r="B87" s="844" t="s">
        <v>669</v>
      </c>
      <c r="C87" s="844" t="s">
        <v>1099</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1099</v>
      </c>
      <c r="P87" s="837"/>
      <c r="Q87" s="888"/>
      <c r="R87" s="1003"/>
      <c r="S87" s="1003"/>
      <c r="T87" s="1003"/>
      <c r="U87" s="1003"/>
      <c r="V87" s="1003"/>
      <c r="W87" s="1003"/>
      <c r="X87" s="1004"/>
      <c r="Y87" s="1003"/>
      <c r="Z87" s="1003"/>
    </row>
    <row r="88" spans="1:26" ht="15.75">
      <c r="A88" s="1011">
        <v>300</v>
      </c>
      <c r="B88" s="851" t="s">
        <v>693</v>
      </c>
      <c r="C88" s="851" t="s">
        <v>351</v>
      </c>
      <c r="D88" s="853"/>
      <c r="E88" s="850">
        <f>+OTCHET!E521+OTCHET!E524+OTCHET!E544</f>
        <v>0</v>
      </c>
      <c r="F88" s="850">
        <f t="shared" si="1"/>
        <v>0</v>
      </c>
      <c r="G88" s="984">
        <f>+OTCHET!G521+OTCHET!G524+OTCHET!G544</f>
        <v>0</v>
      </c>
      <c r="H88" s="985">
        <f>+OTCHET!H521+OTCHET!H524+OTCHET!H544</f>
        <v>0</v>
      </c>
      <c r="I88" s="985">
        <f>+OTCHET!I521+OTCHET!I524+OTCHET!I544</f>
        <v>0</v>
      </c>
      <c r="J88" s="986">
        <f>+OTCHET!J521+OTCHET!J524+OTCHET!J544</f>
        <v>0</v>
      </c>
      <c r="K88" s="839"/>
      <c r="L88" s="839"/>
      <c r="M88" s="839"/>
      <c r="N88" s="881"/>
      <c r="O88" s="1056" t="s">
        <v>351</v>
      </c>
      <c r="P88" s="837"/>
      <c r="Q88" s="888"/>
      <c r="R88" s="1003"/>
      <c r="S88" s="1003"/>
      <c r="T88" s="1003"/>
      <c r="U88" s="1003"/>
      <c r="V88" s="1003"/>
      <c r="W88" s="1003"/>
      <c r="X88" s="1004"/>
      <c r="Y88" s="1003"/>
      <c r="Z88" s="1003"/>
    </row>
    <row r="89" spans="1:26" ht="15.75">
      <c r="A89" s="1011">
        <v>310</v>
      </c>
      <c r="B89" s="810" t="s">
        <v>1069</v>
      </c>
      <c r="C89" s="811" t="s">
        <v>665</v>
      </c>
      <c r="D89" s="843"/>
      <c r="E89" s="826">
        <f>OTCHET!E531</f>
        <v>0</v>
      </c>
      <c r="F89" s="826">
        <f t="shared" ref="F89:F96" si="12">+G89+H89+I89+J89</f>
        <v>0</v>
      </c>
      <c r="G89" s="954">
        <f>OTCHET!G531</f>
        <v>0</v>
      </c>
      <c r="H89" s="955">
        <f>OTCHET!H531</f>
        <v>0</v>
      </c>
      <c r="I89" s="955">
        <f>OTCHET!I531</f>
        <v>0</v>
      </c>
      <c r="J89" s="956">
        <f>OTCHET!J531</f>
        <v>0</v>
      </c>
      <c r="K89" s="839"/>
      <c r="L89" s="839"/>
      <c r="M89" s="839"/>
      <c r="N89" s="881"/>
      <c r="O89" s="1045" t="s">
        <v>665</v>
      </c>
      <c r="P89" s="837"/>
      <c r="Q89" s="888"/>
      <c r="R89" s="1003"/>
      <c r="S89" s="1003"/>
      <c r="T89" s="1003"/>
      <c r="U89" s="1003"/>
      <c r="V89" s="1003"/>
      <c r="W89" s="1003"/>
      <c r="X89" s="1004"/>
      <c r="Y89" s="1003"/>
      <c r="Z89" s="1003"/>
    </row>
    <row r="90" spans="1:26" ht="15.75">
      <c r="A90" s="1011">
        <v>320</v>
      </c>
      <c r="B90" s="801" t="s">
        <v>668</v>
      </c>
      <c r="C90" s="782" t="s">
        <v>38</v>
      </c>
      <c r="D90" s="801"/>
      <c r="E90" s="822">
        <f>+OTCHET!E567+OTCHET!E568+OTCHET!E569+OTCHET!E570+OTCHET!E571+OTCHET!E572</f>
        <v>0</v>
      </c>
      <c r="F90" s="822">
        <f t="shared" si="12"/>
        <v>0</v>
      </c>
      <c r="G90" s="957">
        <f>+OTCHET!G567+OTCHET!G568+OTCHET!G569+OTCHET!G570+OTCHET!G571+OTCHET!G572</f>
        <v>0</v>
      </c>
      <c r="H90" s="958">
        <f>+OTCHET!H567+OTCHET!H568+OTCHET!H569+OTCHET!H570+OTCHET!H571+OTCHET!H572</f>
        <v>0</v>
      </c>
      <c r="I90" s="958">
        <f>+OTCHET!I567+OTCHET!I568+OTCHET!I569+OTCHET!I570+OTCHET!I571+OTCHET!I572</f>
        <v>0</v>
      </c>
      <c r="J90" s="959">
        <f>+OTCHET!J567+OTCHET!J568+OTCHET!J569+OTCHET!J570+OTCHET!J571+OTCHET!J572</f>
        <v>0</v>
      </c>
      <c r="K90" s="839"/>
      <c r="L90" s="839"/>
      <c r="M90" s="839"/>
      <c r="N90" s="881"/>
      <c r="O90" s="1046" t="s">
        <v>38</v>
      </c>
      <c r="P90" s="837"/>
      <c r="Q90" s="888"/>
      <c r="R90" s="1003"/>
      <c r="S90" s="1003"/>
      <c r="T90" s="1003"/>
      <c r="U90" s="1003"/>
      <c r="V90" s="1003"/>
      <c r="W90" s="1003"/>
      <c r="X90" s="1004"/>
      <c r="Y90" s="1003"/>
      <c r="Z90" s="1003"/>
    </row>
    <row r="91" spans="1:26" ht="15.75">
      <c r="A91" s="1011">
        <v>330</v>
      </c>
      <c r="B91" s="838" t="s">
        <v>667</v>
      </c>
      <c r="C91" s="838" t="s">
        <v>39</v>
      </c>
      <c r="D91" s="838"/>
      <c r="E91" s="794">
        <f>+OTCHET!E573+OTCHET!E574+OTCHET!E575+OTCHET!E576+OTCHET!E577+OTCHET!E578+OTCHET!E579</f>
        <v>0</v>
      </c>
      <c r="F91" s="794">
        <f t="shared" si="12"/>
        <v>0</v>
      </c>
      <c r="G91" s="921">
        <f>+OTCHET!G573+OTCHET!G574+OTCHET!G575+OTCHET!G576+OTCHET!G577+OTCHET!G578+OTCHET!G579</f>
        <v>0</v>
      </c>
      <c r="H91" s="922">
        <f>+OTCHET!H573+OTCHET!H574+OTCHET!H575+OTCHET!H576+OTCHET!H577+OTCHET!H578+OTCHET!H579</f>
        <v>0</v>
      </c>
      <c r="I91" s="922">
        <f>+OTCHET!I573+OTCHET!I574+OTCHET!I575+OTCHET!I576+OTCHET!I577+OTCHET!I578+OTCHET!I579</f>
        <v>0</v>
      </c>
      <c r="J91" s="923">
        <f>+OTCHET!J573+OTCHET!J574+OTCHET!J575+OTCHET!J576+OTCHET!J577+OTCHET!J578+OTCHET!J579</f>
        <v>0</v>
      </c>
      <c r="K91" s="840"/>
      <c r="L91" s="840"/>
      <c r="M91" s="840"/>
      <c r="N91" s="881"/>
      <c r="O91" s="1033" t="s">
        <v>39</v>
      </c>
      <c r="P91" s="837"/>
      <c r="Q91" s="888"/>
      <c r="R91" s="1003"/>
      <c r="S91" s="1003"/>
      <c r="T91" s="1003"/>
      <c r="U91" s="1003"/>
      <c r="V91" s="1003"/>
      <c r="W91" s="1003"/>
      <c r="X91" s="1004"/>
      <c r="Y91" s="1003"/>
      <c r="Z91" s="1003"/>
    </row>
    <row r="92" spans="1:26" ht="15.75">
      <c r="A92" s="1011">
        <v>335</v>
      </c>
      <c r="B92" s="782" t="s">
        <v>666</v>
      </c>
      <c r="C92" s="782" t="s">
        <v>40</v>
      </c>
      <c r="D92" s="838"/>
      <c r="E92" s="794">
        <f>+OTCHET!E580</f>
        <v>0</v>
      </c>
      <c r="F92" s="794">
        <f t="shared" si="12"/>
        <v>0</v>
      </c>
      <c r="G92" s="921">
        <f>+OTCHET!G580</f>
        <v>0</v>
      </c>
      <c r="H92" s="922">
        <f>+OTCHET!H580</f>
        <v>0</v>
      </c>
      <c r="I92" s="922">
        <f>+OTCHET!I580</f>
        <v>0</v>
      </c>
      <c r="J92" s="923">
        <f>+OTCHET!J580</f>
        <v>0</v>
      </c>
      <c r="K92" s="840"/>
      <c r="L92" s="840"/>
      <c r="M92" s="840"/>
      <c r="N92" s="881"/>
      <c r="O92" s="1033" t="s">
        <v>40</v>
      </c>
      <c r="P92" s="837"/>
      <c r="Q92" s="888"/>
      <c r="R92" s="1003"/>
      <c r="S92" s="1003"/>
      <c r="T92" s="1003"/>
      <c r="U92" s="1003"/>
      <c r="V92" s="1003"/>
      <c r="W92" s="1003"/>
      <c r="X92" s="1004"/>
      <c r="Y92" s="1003"/>
      <c r="Z92" s="1003"/>
    </row>
    <row r="93" spans="1:26" ht="15.75">
      <c r="A93" s="1011">
        <v>340</v>
      </c>
      <c r="B93" s="782" t="s">
        <v>46</v>
      </c>
      <c r="C93" s="782" t="s">
        <v>47</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47</v>
      </c>
      <c r="P93" s="837"/>
      <c r="Q93" s="888"/>
      <c r="R93" s="1003"/>
      <c r="S93" s="1003"/>
      <c r="T93" s="1003"/>
      <c r="U93" s="1003"/>
      <c r="V93" s="1003"/>
      <c r="W93" s="1003"/>
      <c r="X93" s="1004"/>
      <c r="Y93" s="1003"/>
      <c r="Z93" s="1003"/>
    </row>
    <row r="94" spans="1:26" ht="15.75">
      <c r="A94" s="1011">
        <v>345</v>
      </c>
      <c r="B94" s="782" t="s">
        <v>48</v>
      </c>
      <c r="C94" s="838" t="s">
        <v>49</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49</v>
      </c>
      <c r="P94" s="837"/>
      <c r="Q94" s="888"/>
      <c r="R94" s="1003"/>
      <c r="S94" s="1003"/>
      <c r="T94" s="1003"/>
      <c r="U94" s="1003"/>
      <c r="V94" s="1003"/>
      <c r="W94" s="1003"/>
      <c r="X94" s="1004"/>
      <c r="Y94" s="1003"/>
      <c r="Z94" s="1003"/>
    </row>
    <row r="95" spans="1:26" ht="15.75">
      <c r="A95" s="1011">
        <v>350</v>
      </c>
      <c r="B95" s="802" t="s">
        <v>1403</v>
      </c>
      <c r="C95" s="802" t="s">
        <v>694</v>
      </c>
      <c r="D95" s="802"/>
      <c r="E95" s="796">
        <f>OTCHET!E591</f>
        <v>0</v>
      </c>
      <c r="F95" s="796">
        <f t="shared" si="12"/>
        <v>0</v>
      </c>
      <c r="G95" s="900">
        <f>OTCHET!G591</f>
        <v>2257</v>
      </c>
      <c r="H95" s="901">
        <f>OTCHET!H591</f>
        <v>0</v>
      </c>
      <c r="I95" s="901">
        <f>OTCHET!I591</f>
        <v>-2257</v>
      </c>
      <c r="J95" s="902">
        <f>OTCHET!J591</f>
        <v>0</v>
      </c>
      <c r="K95" s="840"/>
      <c r="L95" s="840"/>
      <c r="M95" s="840"/>
      <c r="N95" s="881"/>
      <c r="O95" s="1029" t="s">
        <v>694</v>
      </c>
      <c r="P95" s="837"/>
      <c r="Q95" s="888"/>
      <c r="R95" s="1003"/>
      <c r="S95" s="1003"/>
      <c r="T95" s="1003"/>
      <c r="U95" s="1003"/>
      <c r="V95" s="1003"/>
      <c r="W95" s="1003"/>
      <c r="X95" s="1004"/>
      <c r="Y95" s="1003"/>
      <c r="Z95" s="1003"/>
    </row>
    <row r="96" spans="1:26" ht="16.5" thickBot="1">
      <c r="A96" s="1012">
        <v>355</v>
      </c>
      <c r="B96" s="854" t="s">
        <v>836</v>
      </c>
      <c r="C96" s="854" t="s">
        <v>835</v>
      </c>
      <c r="D96" s="854"/>
      <c r="E96" s="855">
        <f>+OTCHET!E594</f>
        <v>0</v>
      </c>
      <c r="F96" s="855">
        <f t="shared" si="12"/>
        <v>0</v>
      </c>
      <c r="G96" s="987">
        <f>+OTCHET!G594</f>
        <v>-7493</v>
      </c>
      <c r="H96" s="988">
        <f>+OTCHET!H594</f>
        <v>0</v>
      </c>
      <c r="I96" s="988">
        <f>+OTCHET!I594</f>
        <v>7493</v>
      </c>
      <c r="J96" s="989">
        <f>+OTCHET!J594</f>
        <v>0</v>
      </c>
      <c r="K96" s="841"/>
      <c r="L96" s="841"/>
      <c r="M96" s="841"/>
      <c r="N96" s="881"/>
      <c r="O96" s="1057" t="s">
        <v>835</v>
      </c>
      <c r="P96" s="842"/>
      <c r="Q96" s="888"/>
      <c r="R96" s="1003"/>
      <c r="S96" s="1003"/>
      <c r="T96" s="1003"/>
      <c r="U96" s="1003"/>
      <c r="V96" s="1003"/>
      <c r="W96" s="1003"/>
      <c r="X96" s="1004"/>
      <c r="Y96" s="1003"/>
      <c r="Z96" s="1003"/>
    </row>
    <row r="97" spans="2:26" ht="16.5" hidden="1" thickBot="1">
      <c r="B97" s="760" t="s">
        <v>646</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647</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648</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649</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650</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648</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649</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t="str">
        <f>+OTCHET!H605</f>
        <v>n.nikolova@cem.bg</v>
      </c>
      <c r="C107" s="767"/>
      <c r="D107" s="767"/>
      <c r="E107" s="1078"/>
      <c r="F107" s="352"/>
      <c r="G107" s="1307" t="str">
        <f>+OTCHET!E605</f>
        <v>02/9708833</v>
      </c>
      <c r="H107" s="1307" t="str">
        <f>+OTCHET!F605</f>
        <v>02/9714448</v>
      </c>
      <c r="I107" s="1308"/>
      <c r="J107" s="1863">
        <f>+OTCHET!B605</f>
        <v>43838</v>
      </c>
      <c r="K107" s="388"/>
      <c r="L107" s="388"/>
      <c r="M107" s="388"/>
      <c r="N107" s="884"/>
      <c r="O107" s="767"/>
      <c r="P107" s="367"/>
      <c r="Q107" s="885"/>
      <c r="R107" s="1003"/>
      <c r="S107" s="1003"/>
      <c r="T107" s="1003"/>
      <c r="U107" s="1003"/>
      <c r="V107" s="1003"/>
      <c r="W107" s="1003"/>
      <c r="X107" s="1004"/>
      <c r="Y107" s="1003"/>
      <c r="Z107" s="1003"/>
    </row>
    <row r="108" spans="2:26" ht="15.75">
      <c r="B108" s="1091" t="s">
        <v>1427</v>
      </c>
      <c r="C108" s="1309"/>
      <c r="D108" s="1309"/>
      <c r="E108" s="1310"/>
      <c r="F108" s="1310"/>
      <c r="G108" s="2113" t="s">
        <v>1426</v>
      </c>
      <c r="H108" s="2113"/>
      <c r="I108" s="1311"/>
      <c r="J108" s="1092" t="s">
        <v>1425</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1407</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Незабравка Николова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1370</v>
      </c>
      <c r="C113" s="767"/>
      <c r="D113" s="767"/>
      <c r="E113" s="1312"/>
      <c r="F113" s="1312"/>
      <c r="G113" s="752"/>
      <c r="H113" s="1076" t="s">
        <v>1422</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Незабравка Николова</v>
      </c>
      <c r="F114" s="2112"/>
      <c r="G114" s="1314"/>
      <c r="H114" s="752"/>
      <c r="I114" s="2112" t="str">
        <f>+OTCHET!G603</f>
        <v>София Владимирова</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152" priority="44" stopIfTrue="1" operator="notEqual">
      <formula>0</formula>
    </cfRule>
  </conditionalFormatting>
  <conditionalFormatting sqref="E105:J105">
    <cfRule type="cellIs" dxfId="151" priority="30" stopIfTrue="1" operator="notEqual">
      <formula>0</formula>
    </cfRule>
  </conditionalFormatting>
  <conditionalFormatting sqref="G107:H107 B107">
    <cfRule type="cellIs" dxfId="150" priority="28" stopIfTrue="1" operator="equal">
      <formula>0</formula>
    </cfRule>
  </conditionalFormatting>
  <conditionalFormatting sqref="I114 E110">
    <cfRule type="cellIs" dxfId="149" priority="27" stopIfTrue="1" operator="equal">
      <formula>0</formula>
    </cfRule>
  </conditionalFormatting>
  <conditionalFormatting sqref="J107">
    <cfRule type="cellIs" dxfId="148" priority="26" stopIfTrue="1" operator="equal">
      <formula>0</formula>
    </cfRule>
  </conditionalFormatting>
  <conditionalFormatting sqref="E114:F114">
    <cfRule type="cellIs" dxfId="147" priority="25" stopIfTrue="1" operator="equal">
      <formula>0</formula>
    </cfRule>
  </conditionalFormatting>
  <conditionalFormatting sqref="F15">
    <cfRule type="cellIs" dxfId="146" priority="15" stopIfTrue="1" operator="equal">
      <formula>"Чужди средства"</formula>
    </cfRule>
    <cfRule type="cellIs" dxfId="145" priority="16" stopIfTrue="1" operator="equal">
      <formula>"СЕС - ДМП"</formula>
    </cfRule>
    <cfRule type="cellIs" dxfId="144" priority="17" stopIfTrue="1" operator="equal">
      <formula>"СЕС - РА"</formula>
    </cfRule>
    <cfRule type="cellIs" dxfId="143" priority="18" stopIfTrue="1" operator="equal">
      <formula>"СЕС - ДЕС"</formula>
    </cfRule>
    <cfRule type="cellIs" dxfId="142" priority="19" stopIfTrue="1" operator="equal">
      <formula>"СЕС - КСФ"</formula>
    </cfRule>
  </conditionalFormatting>
  <conditionalFormatting sqref="B105">
    <cfRule type="cellIs" dxfId="141" priority="14" stopIfTrue="1" operator="notEqual">
      <formula>0</formula>
    </cfRule>
  </conditionalFormatting>
  <conditionalFormatting sqref="I11:J11">
    <cfRule type="cellIs" dxfId="140" priority="6" stopIfTrue="1" operator="between">
      <formula>1000000000000</formula>
      <formula>9999999999999990</formula>
    </cfRule>
    <cfRule type="cellIs" dxfId="139" priority="7" stopIfTrue="1" operator="between">
      <formula>10000000000</formula>
      <formula>999999999999</formula>
    </cfRule>
    <cfRule type="cellIs" dxfId="138" priority="8" stopIfTrue="1" operator="between">
      <formula>1000000</formula>
      <formula>99999999</formula>
    </cfRule>
    <cfRule type="cellIs" dxfId="137" priority="9" stopIfTrue="1" operator="between">
      <formula>100</formula>
      <formula>9999</formula>
    </cfRule>
  </conditionalFormatting>
  <conditionalFormatting sqref="E15">
    <cfRule type="cellIs" dxfId="136" priority="1" stopIfTrue="1" operator="equal">
      <formula>"Чужди средства"</formula>
    </cfRule>
    <cfRule type="cellIs" dxfId="135" priority="2" stopIfTrue="1" operator="equal">
      <formula>"СЕС - ДМП"</formula>
    </cfRule>
    <cfRule type="cellIs" dxfId="134" priority="3" stopIfTrue="1" operator="equal">
      <formula>"СЕС - РА"</formula>
    </cfRule>
    <cfRule type="cellIs" dxfId="133" priority="4" stopIfTrue="1" operator="equal">
      <formula>"СЕС - ДЕС"</formula>
    </cfRule>
    <cfRule type="cellIs" dxfId="13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337</v>
      </c>
      <c r="B1" s="44" t="s">
        <v>338</v>
      </c>
      <c r="C1" s="44" t="s">
        <v>339</v>
      </c>
      <c r="D1" s="45" t="s">
        <v>340</v>
      </c>
      <c r="E1" s="44" t="s">
        <v>341</v>
      </c>
      <c r="F1" s="44" t="s">
        <v>342</v>
      </c>
      <c r="G1" s="46" t="s">
        <v>1067</v>
      </c>
      <c r="H1" s="43" t="s">
        <v>343</v>
      </c>
      <c r="I1" s="43" t="s">
        <v>343</v>
      </c>
      <c r="J1" s="43" t="s">
        <v>343</v>
      </c>
      <c r="K1" s="46" t="s">
        <v>1031</v>
      </c>
    </row>
    <row r="2" spans="1:11" ht="18" customHeight="1">
      <c r="K2" s="46">
        <v>1</v>
      </c>
    </row>
    <row r="3" spans="1:11">
      <c r="E3" s="47"/>
      <c r="K3" s="180">
        <v>1</v>
      </c>
    </row>
    <row r="4" spans="1:11">
      <c r="E4" s="48"/>
      <c r="K4" s="180">
        <v>1</v>
      </c>
    </row>
    <row r="5" spans="1:11">
      <c r="E5" s="44" t="s">
        <v>736</v>
      </c>
      <c r="F5" s="44" t="s">
        <v>736</v>
      </c>
      <c r="K5" s="180">
        <v>1</v>
      </c>
    </row>
    <row r="6" spans="1:11">
      <c r="C6" s="49"/>
      <c r="D6" s="50"/>
      <c r="E6" s="48"/>
      <c r="F6" s="44" t="s">
        <v>736</v>
      </c>
      <c r="K6" s="180">
        <v>1</v>
      </c>
    </row>
    <row r="7" spans="1:11" ht="42" customHeight="1">
      <c r="B7" s="2205" t="str">
        <f>OTCHET!B7</f>
        <v>ОТЧЕТНИ ДАННИ ПО ЕБК ЗА ИЗПЪЛНЕНИЕТО НА БЮДЖЕТА</v>
      </c>
      <c r="C7" s="2206"/>
      <c r="D7" s="2206"/>
      <c r="F7" s="51"/>
      <c r="K7" s="180">
        <v>1</v>
      </c>
    </row>
    <row r="8" spans="1:11">
      <c r="C8" s="49"/>
      <c r="D8" s="50"/>
      <c r="E8" s="51" t="s">
        <v>737</v>
      </c>
      <c r="F8" s="51" t="s">
        <v>644</v>
      </c>
      <c r="K8" s="180">
        <v>1</v>
      </c>
    </row>
    <row r="9" spans="1:11" ht="36.75" customHeight="1" thickBot="1">
      <c r="B9" s="2207" t="str">
        <f>OTCHET!B9</f>
        <v>Съвет за електронни медии</v>
      </c>
      <c r="C9" s="2208"/>
      <c r="D9" s="2208"/>
      <c r="E9" s="52">
        <f>OTCHET!$E9</f>
        <v>43466</v>
      </c>
      <c r="F9" s="53">
        <f>OTCHET!$F9</f>
        <v>43830</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207" t="str">
        <f>OTCHET!B12</f>
        <v>Съвет за електронни медии</v>
      </c>
      <c r="C12" s="2208"/>
      <c r="D12" s="2208"/>
      <c r="E12" s="51" t="s">
        <v>738</v>
      </c>
      <c r="F12" s="56" t="str">
        <f>OTCHET!$F12</f>
        <v>4400</v>
      </c>
      <c r="K12" s="180">
        <v>1</v>
      </c>
    </row>
    <row r="13" spans="1:11" ht="21.75" thickTop="1">
      <c r="B13" s="6" t="str">
        <f>OTCHET!B13</f>
        <v xml:space="preserve">                                             (наименование на първостепенния разпоредител с бюджет)</v>
      </c>
      <c r="E13" s="57" t="s">
        <v>739</v>
      </c>
      <c r="F13" s="58" t="s">
        <v>736</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740</v>
      </c>
      <c r="K18" s="180">
        <v>1</v>
      </c>
    </row>
    <row r="19" spans="1:11" ht="21.75" thickBot="1">
      <c r="A19" s="59"/>
      <c r="B19" s="60"/>
      <c r="C19" s="2211" t="s">
        <v>741</v>
      </c>
      <c r="D19" s="2121"/>
      <c r="E19" s="61" t="s">
        <v>742</v>
      </c>
      <c r="F19" s="220" t="s">
        <v>743</v>
      </c>
      <c r="G19" s="203"/>
      <c r="H19" s="203"/>
      <c r="I19" s="203"/>
      <c r="J19" s="65"/>
      <c r="K19" s="180">
        <v>1</v>
      </c>
    </row>
    <row r="20" spans="1:11" ht="45.75" thickBot="1">
      <c r="B20" s="62" t="s">
        <v>692</v>
      </c>
      <c r="C20" s="2124" t="s">
        <v>1032</v>
      </c>
      <c r="D20" s="2123"/>
      <c r="E20" s="63">
        <v>2017</v>
      </c>
      <c r="F20" s="174" t="s">
        <v>1015</v>
      </c>
      <c r="G20" s="174" t="s">
        <v>1065</v>
      </c>
      <c r="H20" s="174" t="s">
        <v>1066</v>
      </c>
      <c r="I20" s="221" t="s">
        <v>1286</v>
      </c>
      <c r="J20" s="222" t="s">
        <v>1287</v>
      </c>
      <c r="K20" s="181">
        <v>1</v>
      </c>
    </row>
    <row r="21" spans="1:11" ht="21.75" thickBot="1">
      <c r="B21" s="64"/>
      <c r="C21" s="2163" t="s">
        <v>745</v>
      </c>
      <c r="D21" s="2164"/>
      <c r="E21" s="16" t="s">
        <v>344</v>
      </c>
      <c r="F21" s="16" t="s">
        <v>345</v>
      </c>
      <c r="G21" s="16" t="s">
        <v>1029</v>
      </c>
      <c r="H21" s="210" t="s">
        <v>1030</v>
      </c>
      <c r="I21" s="16" t="s">
        <v>1003</v>
      </c>
      <c r="J21" s="210" t="s">
        <v>1288</v>
      </c>
      <c r="K21" s="181">
        <v>1</v>
      </c>
    </row>
    <row r="22" spans="1:11" s="66" customFormat="1">
      <c r="A22" s="66">
        <v>5</v>
      </c>
      <c r="B22" s="67">
        <v>100</v>
      </c>
      <c r="C22" s="2209" t="s">
        <v>746</v>
      </c>
      <c r="D22" s="2210"/>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45" t="s">
        <v>748</v>
      </c>
      <c r="D23" s="2146"/>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5" t="s">
        <v>753</v>
      </c>
      <c r="D24" s="2181"/>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45" t="s">
        <v>1284</v>
      </c>
      <c r="D25" s="2146"/>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45" t="s">
        <v>761</v>
      </c>
      <c r="D26" s="2146"/>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45" t="s">
        <v>1033</v>
      </c>
      <c r="D27" s="2146"/>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45" t="s">
        <v>772</v>
      </c>
      <c r="D28" s="2146"/>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45" t="s">
        <v>775</v>
      </c>
      <c r="D29" s="2146"/>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45" t="s">
        <v>778</v>
      </c>
      <c r="D30" s="2146"/>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45" t="s">
        <v>779</v>
      </c>
      <c r="D31" s="2146"/>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45" t="s">
        <v>785</v>
      </c>
      <c r="D32" s="2146"/>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45" t="s">
        <v>786</v>
      </c>
      <c r="D33" s="2146"/>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45" t="s">
        <v>787</v>
      </c>
      <c r="D34" s="2146"/>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45" t="s">
        <v>788</v>
      </c>
      <c r="D35" s="2146"/>
      <c r="E35" s="185">
        <f>OTCHET!$E74</f>
        <v>0</v>
      </c>
      <c r="F35" s="185">
        <f>OTCHET!$F74</f>
        <v>0</v>
      </c>
      <c r="G35" s="71">
        <f>OTCHET!$G74</f>
        <v>0</v>
      </c>
      <c r="H35" s="71">
        <f>OTCHET!$H74</f>
        <v>0</v>
      </c>
      <c r="I35" s="71">
        <f>OTCHET!$I74</f>
        <v>0</v>
      </c>
      <c r="J35" s="71">
        <f>OTCHET!$J74</f>
        <v>0</v>
      </c>
      <c r="K35" s="176" t="str">
        <f t="shared" si="0"/>
        <v/>
      </c>
    </row>
    <row r="36" spans="1:31" s="69" customFormat="1">
      <c r="A36" s="74">
        <v>350</v>
      </c>
      <c r="B36" s="75">
        <v>2500</v>
      </c>
      <c r="C36" s="2143" t="s">
        <v>803</v>
      </c>
      <c r="D36" s="2144"/>
      <c r="E36" s="185">
        <f>OTCHET!$E90</f>
        <v>1200000</v>
      </c>
      <c r="F36" s="185">
        <f>OTCHET!$F90</f>
        <v>985213</v>
      </c>
      <c r="G36" s="71">
        <f>OTCHET!$G90</f>
        <v>971063</v>
      </c>
      <c r="H36" s="71">
        <f>OTCHET!$H90</f>
        <v>0</v>
      </c>
      <c r="I36" s="71">
        <f>OTCHET!$I90</f>
        <v>14150</v>
      </c>
      <c r="J36" s="71">
        <f>OTCHET!$J90</f>
        <v>0</v>
      </c>
      <c r="K36" s="176">
        <f t="shared" si="0"/>
        <v>1</v>
      </c>
    </row>
    <row r="37" spans="1:31" s="69" customFormat="1">
      <c r="A37" s="76">
        <v>360</v>
      </c>
      <c r="B37" s="70">
        <v>2600</v>
      </c>
      <c r="C37" s="2143" t="s">
        <v>389</v>
      </c>
      <c r="D37" s="2144"/>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45" t="s">
        <v>390</v>
      </c>
      <c r="D38" s="2146"/>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45" t="s">
        <v>819</v>
      </c>
      <c r="D39" s="2146"/>
      <c r="E39" s="185">
        <f>OTCHET!$E108</f>
        <v>0</v>
      </c>
      <c r="F39" s="185">
        <f>OTCHET!$F108</f>
        <v>180516</v>
      </c>
      <c r="G39" s="71">
        <f>OTCHET!$G108</f>
        <v>179671</v>
      </c>
      <c r="H39" s="71">
        <f>OTCHET!$H108</f>
        <v>0</v>
      </c>
      <c r="I39" s="71">
        <f>OTCHET!$I108</f>
        <v>0</v>
      </c>
      <c r="J39" s="71">
        <f>OTCHET!$J108</f>
        <v>845</v>
      </c>
      <c r="K39" s="176">
        <f t="shared" si="0"/>
        <v>1</v>
      </c>
    </row>
    <row r="40" spans="1:31" s="69" customFormat="1">
      <c r="A40" s="76">
        <v>470</v>
      </c>
      <c r="B40" s="70">
        <v>3600</v>
      </c>
      <c r="C40" s="2145" t="s">
        <v>822</v>
      </c>
      <c r="D40" s="2146"/>
      <c r="E40" s="185">
        <f>OTCHET!$E112</f>
        <v>0</v>
      </c>
      <c r="F40" s="185">
        <f>OTCHET!$F112</f>
        <v>16714</v>
      </c>
      <c r="G40" s="71">
        <f>OTCHET!$G112</f>
        <v>4928</v>
      </c>
      <c r="H40" s="71">
        <f>OTCHET!$H112</f>
        <v>0</v>
      </c>
      <c r="I40" s="71">
        <f>OTCHET!$I112</f>
        <v>12631</v>
      </c>
      <c r="J40" s="71">
        <f>OTCHET!$J112</f>
        <v>-845</v>
      </c>
      <c r="K40" s="176">
        <f t="shared" si="0"/>
        <v>1</v>
      </c>
    </row>
    <row r="41" spans="1:31" s="69" customFormat="1">
      <c r="A41" s="76">
        <v>495</v>
      </c>
      <c r="B41" s="70">
        <v>3700</v>
      </c>
      <c r="C41" s="2145" t="s">
        <v>827</v>
      </c>
      <c r="D41" s="2146"/>
      <c r="E41" s="185">
        <f>OTCHET!$E121</f>
        <v>0</v>
      </c>
      <c r="F41" s="185">
        <f>OTCHET!$F121</f>
        <v>0</v>
      </c>
      <c r="G41" s="71">
        <f>OTCHET!$G121</f>
        <v>0</v>
      </c>
      <c r="H41" s="71">
        <f>OTCHET!$H121</f>
        <v>0</v>
      </c>
      <c r="I41" s="71">
        <f>OTCHET!$I121</f>
        <v>0</v>
      </c>
      <c r="J41" s="71">
        <f>OTCHET!$J121</f>
        <v>0</v>
      </c>
      <c r="K41" s="176" t="str">
        <f t="shared" si="0"/>
        <v/>
      </c>
    </row>
    <row r="42" spans="1:31" s="80" customFormat="1" ht="21.75" thickBot="1">
      <c r="A42" s="77">
        <v>515</v>
      </c>
      <c r="B42" s="70">
        <v>4000</v>
      </c>
      <c r="C42" s="78" t="s">
        <v>831</v>
      </c>
      <c r="D42" s="186"/>
      <c r="E42" s="185">
        <f>OTCHET!$E125</f>
        <v>0</v>
      </c>
      <c r="F42" s="185">
        <f>OTCHET!$F125</f>
        <v>0</v>
      </c>
      <c r="G42" s="71">
        <f>OTCHET!$G125</f>
        <v>0</v>
      </c>
      <c r="H42" s="71">
        <f>OTCHET!$H125</f>
        <v>0</v>
      </c>
      <c r="I42" s="71">
        <f>OTCHET!$I125</f>
        <v>0</v>
      </c>
      <c r="J42" s="71">
        <f>OTCHET!$J125</f>
        <v>0</v>
      </c>
      <c r="K42" s="176" t="str">
        <f t="shared" si="0"/>
        <v/>
      </c>
      <c r="L42" s="79"/>
      <c r="M42" s="79"/>
      <c r="N42" s="79"/>
      <c r="O42" s="79"/>
      <c r="P42" s="79"/>
      <c r="Q42" s="79"/>
      <c r="R42" s="79"/>
      <c r="S42" s="79"/>
      <c r="T42" s="79"/>
      <c r="U42" s="79"/>
      <c r="V42" s="79"/>
      <c r="W42" s="79"/>
      <c r="AD42" s="81"/>
      <c r="AE42" s="81"/>
    </row>
    <row r="43" spans="1:31" s="69" customFormat="1">
      <c r="A43" s="76">
        <v>540</v>
      </c>
      <c r="B43" s="70">
        <v>4100</v>
      </c>
      <c r="C43" s="2145" t="s">
        <v>491</v>
      </c>
      <c r="D43" s="2146"/>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45" t="s">
        <v>492</v>
      </c>
      <c r="D44" s="2146"/>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493</v>
      </c>
      <c r="C45" s="2145" t="s">
        <v>13</v>
      </c>
      <c r="D45" s="2146"/>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45" t="s">
        <v>16</v>
      </c>
      <c r="D46" s="2146"/>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45" t="s">
        <v>2134</v>
      </c>
      <c r="D47" s="2146"/>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203" t="s">
        <v>567</v>
      </c>
      <c r="D48" s="2204"/>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495</v>
      </c>
      <c r="E49" s="86">
        <f>OTCHET!$E169</f>
        <v>1200000</v>
      </c>
      <c r="F49" s="86">
        <f>OTCHET!$F169</f>
        <v>1182443</v>
      </c>
      <c r="G49" s="86">
        <f>OTCHET!$G169</f>
        <v>1155662</v>
      </c>
      <c r="H49" s="86">
        <f>OTCHET!$H169</f>
        <v>0</v>
      </c>
      <c r="I49" s="86">
        <f>OTCHET!$I169</f>
        <v>26781</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4" t="str">
        <f>$B$7</f>
        <v>ОТЧЕТНИ ДАННИ ПО ЕБК ЗА ИЗПЪЛНЕНИЕТО НА БЮДЖЕТА</v>
      </c>
      <c r="C54" s="2135"/>
      <c r="D54" s="2135"/>
      <c r="E54" s="92"/>
      <c r="F54" s="92"/>
      <c r="G54" s="43"/>
      <c r="H54" s="87"/>
      <c r="I54" s="87"/>
      <c r="J54" s="87"/>
      <c r="K54" s="182">
        <v>1</v>
      </c>
      <c r="L54" s="87"/>
    </row>
    <row r="55" spans="1:15" s="59" customFormat="1">
      <c r="B55" s="44"/>
      <c r="C55" s="49"/>
      <c r="D55" s="50"/>
      <c r="E55" s="93" t="s">
        <v>737</v>
      </c>
      <c r="F55" s="93" t="s">
        <v>644</v>
      </c>
      <c r="G55" s="43"/>
      <c r="H55" s="87"/>
      <c r="I55" s="87"/>
      <c r="J55" s="87"/>
      <c r="K55" s="182">
        <v>1</v>
      </c>
      <c r="L55" s="87"/>
    </row>
    <row r="56" spans="1:15" s="59" customFormat="1" ht="38.25" customHeight="1" thickBot="1">
      <c r="B56" s="2136" t="str">
        <f>$B$9</f>
        <v>Съвет за електронни медии</v>
      </c>
      <c r="C56" s="2137"/>
      <c r="D56" s="2137"/>
      <c r="E56" s="95">
        <f>$E$9</f>
        <v>43466</v>
      </c>
      <c r="F56" s="96">
        <f>$F$9</f>
        <v>43830</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36" t="str">
        <f>$B$12</f>
        <v>Съвет за електронни медии</v>
      </c>
      <c r="C59" s="2137"/>
      <c r="D59" s="2137"/>
      <c r="E59" s="92" t="s">
        <v>738</v>
      </c>
      <c r="F59" s="99" t="str">
        <f>$F$12</f>
        <v>4400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739</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740</v>
      </c>
      <c r="K62" s="182">
        <v>1</v>
      </c>
      <c r="L62" s="87"/>
    </row>
    <row r="63" spans="1:15" s="59" customFormat="1" ht="21" customHeight="1" thickBot="1">
      <c r="B63" s="100"/>
      <c r="C63" s="2199" t="s">
        <v>679</v>
      </c>
      <c r="D63" s="2200"/>
      <c r="E63" s="61" t="s">
        <v>742</v>
      </c>
      <c r="F63" s="220" t="s">
        <v>743</v>
      </c>
      <c r="G63" s="203"/>
      <c r="H63" s="203"/>
      <c r="I63" s="203"/>
      <c r="J63" s="65"/>
      <c r="K63" s="182">
        <v>1</v>
      </c>
      <c r="L63" s="2193" t="s">
        <v>2163</v>
      </c>
      <c r="M63" s="2193" t="s">
        <v>2164</v>
      </c>
      <c r="N63" s="2193" t="s">
        <v>2165</v>
      </c>
      <c r="O63" s="2193" t="s">
        <v>2166</v>
      </c>
    </row>
    <row r="64" spans="1:15" s="59" customFormat="1" ht="49.5" customHeight="1" thickBot="1">
      <c r="B64" s="100" t="s">
        <v>692</v>
      </c>
      <c r="C64" s="2124" t="s">
        <v>1034</v>
      </c>
      <c r="D64" s="2196"/>
      <c r="E64" s="63">
        <v>2017</v>
      </c>
      <c r="F64" s="174" t="s">
        <v>1015</v>
      </c>
      <c r="G64" s="174" t="s">
        <v>1065</v>
      </c>
      <c r="H64" s="174" t="s">
        <v>1066</v>
      </c>
      <c r="I64" s="221" t="s">
        <v>1286</v>
      </c>
      <c r="J64" s="222" t="s">
        <v>1287</v>
      </c>
      <c r="K64" s="182">
        <v>1</v>
      </c>
      <c r="L64" s="2201"/>
      <c r="M64" s="2201"/>
      <c r="N64" s="2194"/>
      <c r="O64" s="2194"/>
    </row>
    <row r="65" spans="1:15" s="59" customFormat="1" ht="21.75" thickBot="1">
      <c r="B65" s="101"/>
      <c r="C65" s="2197" t="s">
        <v>497</v>
      </c>
      <c r="D65" s="2198"/>
      <c r="E65" s="16" t="s">
        <v>344</v>
      </c>
      <c r="F65" s="16" t="s">
        <v>345</v>
      </c>
      <c r="G65" s="16" t="s">
        <v>1029</v>
      </c>
      <c r="H65" s="210" t="s">
        <v>1030</v>
      </c>
      <c r="I65" s="16" t="s">
        <v>1003</v>
      </c>
      <c r="J65" s="210" t="s">
        <v>1288</v>
      </c>
      <c r="K65" s="182">
        <v>1</v>
      </c>
      <c r="L65" s="2202"/>
      <c r="M65" s="2202"/>
      <c r="N65" s="2195"/>
      <c r="O65" s="2195"/>
    </row>
    <row r="66" spans="1:15" s="69" customFormat="1" ht="34.5" customHeight="1">
      <c r="A66" s="76">
        <v>5</v>
      </c>
      <c r="B66" s="67">
        <v>100</v>
      </c>
      <c r="C66" s="2174" t="s">
        <v>498</v>
      </c>
      <c r="D66" s="2161"/>
      <c r="E66" s="184">
        <f>OTCHET!$E187</f>
        <v>894866</v>
      </c>
      <c r="F66" s="184">
        <f>OTCHET!$F187</f>
        <v>894024</v>
      </c>
      <c r="G66" s="68">
        <f>OTCHET!$G187</f>
        <v>765319</v>
      </c>
      <c r="H66" s="68">
        <f>OTCHET!$H187</f>
        <v>0</v>
      </c>
      <c r="I66" s="68">
        <f>OTCHET!$I187</f>
        <v>-159</v>
      </c>
      <c r="J66" s="68">
        <f>OTCHET!$J187</f>
        <v>128864</v>
      </c>
      <c r="K66" s="176">
        <f t="shared" ref="K66:K95" si="1">(IF(E66&lt;&gt;0,$K$2,IF(F66&lt;&gt;0,$K$2,"")))</f>
        <v>1</v>
      </c>
      <c r="L66" s="102"/>
      <c r="M66" s="204"/>
      <c r="N66" s="102"/>
      <c r="O66" s="103"/>
    </row>
    <row r="67" spans="1:15" s="69" customFormat="1">
      <c r="A67" s="76">
        <v>35</v>
      </c>
      <c r="B67" s="70">
        <v>200</v>
      </c>
      <c r="C67" s="2143" t="s">
        <v>501</v>
      </c>
      <c r="D67" s="2144"/>
      <c r="E67" s="185">
        <f>OTCHET!$E190</f>
        <v>97673</v>
      </c>
      <c r="F67" s="185">
        <f>OTCHET!$F190</f>
        <v>97179</v>
      </c>
      <c r="G67" s="71">
        <f>OTCHET!$G190</f>
        <v>91019</v>
      </c>
      <c r="H67" s="71">
        <f>OTCHET!$H190</f>
        <v>0</v>
      </c>
      <c r="I67" s="71">
        <f>OTCHET!$I190</f>
        <v>5055</v>
      </c>
      <c r="J67" s="71">
        <f>OTCHET!$J190</f>
        <v>1105</v>
      </c>
      <c r="K67" s="176">
        <f t="shared" si="1"/>
        <v>1</v>
      </c>
      <c r="L67" s="104"/>
      <c r="M67" s="205"/>
      <c r="N67" s="104"/>
      <c r="O67" s="105"/>
    </row>
    <row r="68" spans="1:15" s="69" customFormat="1">
      <c r="A68" s="76">
        <v>65</v>
      </c>
      <c r="B68" s="70">
        <v>500</v>
      </c>
      <c r="C68" s="2145" t="s">
        <v>888</v>
      </c>
      <c r="D68" s="2146"/>
      <c r="E68" s="185">
        <f>OTCHET!$E196</f>
        <v>224161</v>
      </c>
      <c r="F68" s="185">
        <f>OTCHET!$F196</f>
        <v>217343</v>
      </c>
      <c r="G68" s="71">
        <f>OTCHET!$G196</f>
        <v>0</v>
      </c>
      <c r="H68" s="71">
        <f>OTCHET!$H196</f>
        <v>0</v>
      </c>
      <c r="I68" s="71">
        <f>OTCHET!$I196</f>
        <v>0</v>
      </c>
      <c r="J68" s="71">
        <f>OTCHET!$J196</f>
        <v>217343</v>
      </c>
      <c r="K68" s="176">
        <f t="shared" si="1"/>
        <v>1</v>
      </c>
      <c r="L68" s="104"/>
      <c r="M68" s="205"/>
      <c r="N68" s="104"/>
      <c r="O68" s="105"/>
    </row>
    <row r="69" spans="1:15" s="69" customFormat="1" ht="24" customHeight="1">
      <c r="A69" s="76">
        <v>115</v>
      </c>
      <c r="B69" s="70">
        <v>800</v>
      </c>
      <c r="C69" s="2125" t="s">
        <v>894</v>
      </c>
      <c r="D69" s="2126"/>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43" t="s">
        <v>895</v>
      </c>
      <c r="D70" s="2144"/>
      <c r="E70" s="185">
        <f>OTCHET!$E205</f>
        <v>404350</v>
      </c>
      <c r="F70" s="185">
        <f>OTCHET!$F205</f>
        <v>404255</v>
      </c>
      <c r="G70" s="71">
        <f>OTCHET!$G205</f>
        <v>385015</v>
      </c>
      <c r="H70" s="71">
        <f>OTCHET!$H205</f>
        <v>0</v>
      </c>
      <c r="I70" s="71">
        <f>OTCHET!$I205</f>
        <v>19240</v>
      </c>
      <c r="J70" s="71">
        <f>OTCHET!$J205</f>
        <v>0</v>
      </c>
      <c r="K70" s="176">
        <f t="shared" si="1"/>
        <v>1</v>
      </c>
      <c r="L70" s="104"/>
      <c r="M70" s="205"/>
      <c r="N70" s="104"/>
      <c r="O70" s="105"/>
    </row>
    <row r="71" spans="1:15" s="69" customFormat="1">
      <c r="A71" s="76">
        <v>220</v>
      </c>
      <c r="B71" s="70">
        <v>1900</v>
      </c>
      <c r="C71" s="2165" t="s">
        <v>575</v>
      </c>
      <c r="D71" s="2166"/>
      <c r="E71" s="185">
        <f>OTCHET!$E223</f>
        <v>6000</v>
      </c>
      <c r="F71" s="185">
        <f>OTCHET!$F223</f>
        <v>5221</v>
      </c>
      <c r="G71" s="71">
        <f>OTCHET!$G223</f>
        <v>4833</v>
      </c>
      <c r="H71" s="71">
        <f>OTCHET!$H223</f>
        <v>0</v>
      </c>
      <c r="I71" s="71">
        <f>OTCHET!$I223</f>
        <v>388</v>
      </c>
      <c r="J71" s="71">
        <f>OTCHET!$J223</f>
        <v>0</v>
      </c>
      <c r="K71" s="176">
        <f t="shared" si="1"/>
        <v>1</v>
      </c>
      <c r="L71" s="104"/>
      <c r="M71" s="205"/>
      <c r="N71" s="104"/>
      <c r="O71" s="105"/>
    </row>
    <row r="72" spans="1:15" s="69" customFormat="1">
      <c r="A72" s="76">
        <v>220</v>
      </c>
      <c r="B72" s="70">
        <v>2100</v>
      </c>
      <c r="C72" s="2165" t="s">
        <v>1072</v>
      </c>
      <c r="D72" s="2166"/>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65" t="s">
        <v>914</v>
      </c>
      <c r="D73" s="2166"/>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65" t="s">
        <v>916</v>
      </c>
      <c r="D74" s="2166"/>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55" t="s">
        <v>917</v>
      </c>
      <c r="D75" s="2153"/>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55" t="s">
        <v>918</v>
      </c>
      <c r="D76" s="2153"/>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55" t="s">
        <v>2127</v>
      </c>
      <c r="D77" s="2153"/>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65" t="s">
        <v>919</v>
      </c>
      <c r="D78" s="2166"/>
      <c r="E78" s="185">
        <f>OTCHET!$E240</f>
        <v>0</v>
      </c>
      <c r="F78" s="185">
        <f>OTCHET!$F240</f>
        <v>0</v>
      </c>
      <c r="G78" s="71">
        <f>OTCHET!$G240</f>
        <v>0</v>
      </c>
      <c r="H78" s="71">
        <f>OTCHET!$H240</f>
        <v>0</v>
      </c>
      <c r="I78" s="71">
        <f>OTCHET!$I240</f>
        <v>0</v>
      </c>
      <c r="J78" s="71">
        <f>OTCHET!$J240</f>
        <v>0</v>
      </c>
      <c r="K78" s="176" t="str">
        <f t="shared" si="1"/>
        <v/>
      </c>
      <c r="L78" s="104"/>
      <c r="M78" s="205"/>
      <c r="N78" s="104"/>
      <c r="O78" s="105"/>
    </row>
    <row r="79" spans="1:15" s="69" customFormat="1">
      <c r="A79" s="73">
        <v>397</v>
      </c>
      <c r="B79" s="70">
        <v>3300</v>
      </c>
      <c r="C79" s="107" t="s">
        <v>925</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65" t="s">
        <v>929</v>
      </c>
      <c r="D80" s="2166"/>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65" t="s">
        <v>930</v>
      </c>
      <c r="D81" s="2166"/>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65" t="s">
        <v>931</v>
      </c>
      <c r="D82" s="2166"/>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65" t="s">
        <v>932</v>
      </c>
      <c r="D83" s="2166"/>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65" t="s">
        <v>1734</v>
      </c>
      <c r="D84" s="2166"/>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65" t="s">
        <v>1731</v>
      </c>
      <c r="D85" s="2166"/>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65" t="s">
        <v>2128</v>
      </c>
      <c r="D86" s="2166"/>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55" t="s">
        <v>942</v>
      </c>
      <c r="D87" s="2153"/>
      <c r="E87" s="185">
        <f>OTCHET!$E271</f>
        <v>6650</v>
      </c>
      <c r="F87" s="185">
        <f>OTCHET!$F271</f>
        <v>6650</v>
      </c>
      <c r="G87" s="71">
        <f>OTCHET!$G271</f>
        <v>6650</v>
      </c>
      <c r="H87" s="71">
        <f>OTCHET!$H271</f>
        <v>0</v>
      </c>
      <c r="I87" s="71">
        <f>OTCHET!$I271</f>
        <v>0</v>
      </c>
      <c r="J87" s="71">
        <f>OTCHET!$J271</f>
        <v>0</v>
      </c>
      <c r="K87" s="176">
        <f t="shared" si="1"/>
        <v>1</v>
      </c>
      <c r="L87" s="104"/>
      <c r="M87" s="205"/>
      <c r="N87" s="104"/>
      <c r="O87" s="105"/>
    </row>
    <row r="88" spans="1:15" s="69" customFormat="1">
      <c r="A88" s="76">
        <v>685</v>
      </c>
      <c r="B88" s="70">
        <v>4900</v>
      </c>
      <c r="C88" s="2165" t="s">
        <v>579</v>
      </c>
      <c r="D88" s="2166"/>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82" t="s">
        <v>943</v>
      </c>
      <c r="D89" s="2183"/>
      <c r="E89" s="185">
        <f>OTCHET!$E275</f>
        <v>0</v>
      </c>
      <c r="F89" s="185">
        <f>OTCHET!$F275</f>
        <v>0</v>
      </c>
      <c r="G89" s="71">
        <f>OTCHET!$G275</f>
        <v>0</v>
      </c>
      <c r="H89" s="71">
        <f>OTCHET!$H275</f>
        <v>0</v>
      </c>
      <c r="I89" s="71">
        <f>OTCHET!$I275</f>
        <v>0</v>
      </c>
      <c r="J89" s="71">
        <f>OTCHET!$J275</f>
        <v>0</v>
      </c>
      <c r="K89" s="176" t="str">
        <f t="shared" si="1"/>
        <v/>
      </c>
      <c r="L89" s="104"/>
      <c r="M89" s="205"/>
      <c r="N89" s="104"/>
      <c r="O89" s="105"/>
    </row>
    <row r="90" spans="1:15" s="110" customFormat="1">
      <c r="A90" s="76">
        <v>710</v>
      </c>
      <c r="B90" s="109">
        <v>5200</v>
      </c>
      <c r="C90" s="2182" t="s">
        <v>944</v>
      </c>
      <c r="D90" s="2183"/>
      <c r="E90" s="185">
        <f>OTCHET!$E276</f>
        <v>91500</v>
      </c>
      <c r="F90" s="185">
        <f>OTCHET!$F276</f>
        <v>91470</v>
      </c>
      <c r="G90" s="71">
        <f>OTCHET!$G276</f>
        <v>91470</v>
      </c>
      <c r="H90" s="71">
        <f>OTCHET!$H276</f>
        <v>0</v>
      </c>
      <c r="I90" s="71">
        <f>OTCHET!$I276</f>
        <v>0</v>
      </c>
      <c r="J90" s="71">
        <f>OTCHET!$J276</f>
        <v>0</v>
      </c>
      <c r="K90" s="176">
        <f t="shared" si="1"/>
        <v>1</v>
      </c>
      <c r="L90" s="104"/>
      <c r="M90" s="205"/>
      <c r="N90" s="104"/>
      <c r="O90" s="105"/>
    </row>
    <row r="91" spans="1:15" s="110" customFormat="1">
      <c r="A91" s="76">
        <v>750</v>
      </c>
      <c r="B91" s="109">
        <v>5300</v>
      </c>
      <c r="C91" s="2182" t="s">
        <v>269</v>
      </c>
      <c r="D91" s="2183"/>
      <c r="E91" s="185">
        <f>OTCHET!$E284</f>
        <v>4500</v>
      </c>
      <c r="F91" s="185">
        <f>OTCHET!$F284</f>
        <v>634</v>
      </c>
      <c r="G91" s="71">
        <f>OTCHET!$G284</f>
        <v>634</v>
      </c>
      <c r="H91" s="71">
        <f>OTCHET!$H284</f>
        <v>0</v>
      </c>
      <c r="I91" s="71">
        <f>OTCHET!$I284</f>
        <v>0</v>
      </c>
      <c r="J91" s="71">
        <f>OTCHET!$J284</f>
        <v>0</v>
      </c>
      <c r="K91" s="176">
        <f t="shared" si="1"/>
        <v>1</v>
      </c>
      <c r="L91" s="104"/>
      <c r="M91" s="205"/>
      <c r="N91" s="104"/>
      <c r="O91" s="105"/>
    </row>
    <row r="92" spans="1:15" s="110" customFormat="1">
      <c r="A92" s="76">
        <v>765</v>
      </c>
      <c r="B92" s="109">
        <v>5400</v>
      </c>
      <c r="C92" s="2182" t="s">
        <v>960</v>
      </c>
      <c r="D92" s="2183"/>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65" t="s">
        <v>961</v>
      </c>
      <c r="D93" s="2166"/>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84" t="s">
        <v>966</v>
      </c>
      <c r="D94" s="2185"/>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1035</v>
      </c>
      <c r="C95" s="2186" t="s">
        <v>970</v>
      </c>
      <c r="D95" s="2187"/>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88" t="s">
        <v>971</v>
      </c>
      <c r="D96" s="2188"/>
      <c r="E96" s="86">
        <f>OTCHET!$E301</f>
        <v>1729700</v>
      </c>
      <c r="F96" s="86">
        <f>OTCHET!$F301</f>
        <v>1716776</v>
      </c>
      <c r="G96" s="86">
        <f>OTCHET!$G301</f>
        <v>1344940</v>
      </c>
      <c r="H96" s="86">
        <f>OTCHET!$H301</f>
        <v>0</v>
      </c>
      <c r="I96" s="86">
        <f>OTCHET!$I301</f>
        <v>24524</v>
      </c>
      <c r="J96" s="86">
        <f>OTCHET!$J301</f>
        <v>347312</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4" t="str">
        <f>$B$7</f>
        <v>ОТЧЕТНИ ДАННИ ПО ЕБК ЗА ИЗПЪЛНЕНИЕТО НА БЮДЖЕТА</v>
      </c>
      <c r="C99" s="2135"/>
      <c r="D99" s="2135"/>
      <c r="E99" s="92"/>
      <c r="F99" s="92"/>
      <c r="K99" s="180">
        <v>1</v>
      </c>
    </row>
    <row r="100" spans="1:11">
      <c r="A100" s="83"/>
      <c r="C100" s="49"/>
      <c r="D100" s="50"/>
      <c r="E100" s="93" t="s">
        <v>737</v>
      </c>
      <c r="F100" s="93" t="s">
        <v>644</v>
      </c>
      <c r="K100" s="180">
        <v>1</v>
      </c>
    </row>
    <row r="101" spans="1:11" ht="38.25" customHeight="1" thickBot="1">
      <c r="A101" s="83"/>
      <c r="B101" s="2136" t="str">
        <f>$B$9</f>
        <v>Съвет за електронни медии</v>
      </c>
      <c r="C101" s="2137"/>
      <c r="D101" s="2137"/>
      <c r="E101" s="95">
        <f>$E$9</f>
        <v>43466</v>
      </c>
      <c r="F101" s="96">
        <f>$F$9</f>
        <v>43830</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36" t="str">
        <f>$B$12</f>
        <v>Съвет за електронни медии</v>
      </c>
      <c r="C104" s="2137"/>
      <c r="D104" s="2137"/>
      <c r="E104" s="92" t="s">
        <v>738</v>
      </c>
      <c r="F104" s="99" t="str">
        <f>$F$12</f>
        <v>4400</v>
      </c>
      <c r="K104" s="180">
        <v>1</v>
      </c>
    </row>
    <row r="105" spans="1:11" ht="21.75" thickTop="1">
      <c r="A105" s="83"/>
      <c r="B105" s="54" t="str">
        <f>$B$13</f>
        <v xml:space="preserve">                                             (наименование на първостепенния разпоредител с бюджет)</v>
      </c>
      <c r="E105" s="98" t="s">
        <v>739</v>
      </c>
      <c r="F105" s="92"/>
      <c r="K105" s="180">
        <v>1</v>
      </c>
    </row>
    <row r="106" spans="1:11" ht="15" customHeight="1">
      <c r="A106" s="83"/>
      <c r="B106" s="54"/>
      <c r="E106" s="92"/>
      <c r="F106" s="92"/>
      <c r="K106" s="180">
        <v>1</v>
      </c>
    </row>
    <row r="107" spans="1:11" ht="21.75" thickBot="1">
      <c r="A107" s="83"/>
      <c r="C107" s="49"/>
      <c r="D107" s="50"/>
      <c r="F107" s="54"/>
      <c r="J107" s="54" t="s">
        <v>740</v>
      </c>
      <c r="K107" s="180">
        <v>1</v>
      </c>
    </row>
    <row r="108" spans="1:11" ht="21.75" thickBot="1">
      <c r="A108" s="83"/>
      <c r="B108" s="151"/>
      <c r="C108" s="2162" t="s">
        <v>1267</v>
      </c>
      <c r="D108" s="2189"/>
      <c r="E108" s="61" t="s">
        <v>742</v>
      </c>
      <c r="F108" s="220" t="s">
        <v>743</v>
      </c>
      <c r="G108" s="203"/>
      <c r="H108" s="203"/>
      <c r="I108" s="203"/>
      <c r="J108" s="65"/>
      <c r="K108" s="180">
        <v>1</v>
      </c>
    </row>
    <row r="109" spans="1:11" ht="45.75" customHeight="1" thickBot="1">
      <c r="A109" s="83"/>
      <c r="B109" s="120" t="s">
        <v>692</v>
      </c>
      <c r="C109" s="2190" t="s">
        <v>1034</v>
      </c>
      <c r="D109" s="2191"/>
      <c r="E109" s="63">
        <v>2017</v>
      </c>
      <c r="F109" s="174" t="s">
        <v>1015</v>
      </c>
      <c r="G109" s="174" t="s">
        <v>1065</v>
      </c>
      <c r="H109" s="174" t="s">
        <v>1066</v>
      </c>
      <c r="I109" s="221" t="s">
        <v>1286</v>
      </c>
      <c r="J109" s="222" t="s">
        <v>1287</v>
      </c>
      <c r="K109" s="180">
        <v>1</v>
      </c>
    </row>
    <row r="110" spans="1:11" ht="21.75" thickBot="1">
      <c r="A110" s="83">
        <v>1</v>
      </c>
      <c r="B110" s="20"/>
      <c r="C110" s="2180" t="s">
        <v>330</v>
      </c>
      <c r="D110" s="2164"/>
      <c r="E110" s="16" t="s">
        <v>344</v>
      </c>
      <c r="F110" s="16" t="s">
        <v>345</v>
      </c>
      <c r="G110" s="16" t="s">
        <v>1029</v>
      </c>
      <c r="H110" s="210" t="s">
        <v>1030</v>
      </c>
      <c r="I110" s="16" t="s">
        <v>1003</v>
      </c>
      <c r="J110" s="210" t="s">
        <v>1288</v>
      </c>
      <c r="K110" s="180">
        <v>1</v>
      </c>
    </row>
    <row r="111" spans="1:11" ht="21.75" thickBot="1">
      <c r="A111" s="83">
        <v>2</v>
      </c>
      <c r="B111" s="23"/>
      <c r="C111" s="2192" t="s">
        <v>583</v>
      </c>
      <c r="D111" s="2164"/>
      <c r="E111" s="21"/>
      <c r="F111" s="42"/>
      <c r="G111" s="42"/>
      <c r="H111" s="22"/>
      <c r="I111" s="42"/>
      <c r="J111" s="22"/>
      <c r="K111" s="180">
        <v>1</v>
      </c>
    </row>
    <row r="112" spans="1:11" s="69" customFormat="1" ht="32.25" customHeight="1">
      <c r="A112" s="106">
        <v>5</v>
      </c>
      <c r="B112" s="67">
        <v>3000</v>
      </c>
      <c r="C112" s="2178" t="s">
        <v>1268</v>
      </c>
      <c r="D112" s="2179"/>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45" t="s">
        <v>594</v>
      </c>
      <c r="D113" s="2146"/>
      <c r="E113" s="192">
        <f>OTCHET!$E375</f>
        <v>529700</v>
      </c>
      <c r="F113" s="193">
        <f>OTCHET!$F375</f>
        <v>187021</v>
      </c>
      <c r="G113" s="122">
        <f>OTCHET!$G375</f>
        <v>187021</v>
      </c>
      <c r="H113" s="122">
        <f>OTCHET!$H375</f>
        <v>0</v>
      </c>
      <c r="I113" s="122">
        <f>OTCHET!$I375</f>
        <v>0</v>
      </c>
      <c r="J113" s="122">
        <f>OTCHET!$J375</f>
        <v>0</v>
      </c>
      <c r="K113" s="177">
        <f t="shared" si="2"/>
        <v>1</v>
      </c>
    </row>
    <row r="114" spans="1:20" s="69" customFormat="1" ht="32.25" customHeight="1" thickBot="1">
      <c r="A114" s="76">
        <v>115</v>
      </c>
      <c r="B114" s="123">
        <v>3200</v>
      </c>
      <c r="C114" s="2167" t="s">
        <v>1092</v>
      </c>
      <c r="D114" s="2140"/>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74" t="s">
        <v>948</v>
      </c>
      <c r="D115" s="2161"/>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43" t="s">
        <v>949</v>
      </c>
      <c r="D116" s="2144"/>
      <c r="E116" s="192">
        <f>OTCHET!$E391</f>
        <v>0</v>
      </c>
      <c r="F116" s="193">
        <f>OTCHET!$F391</f>
        <v>0</v>
      </c>
      <c r="G116" s="122">
        <f>OTCHET!$G391</f>
        <v>0</v>
      </c>
      <c r="H116" s="122">
        <f>OTCHET!$H391</f>
        <v>0</v>
      </c>
      <c r="I116" s="122">
        <f>OTCHET!$I391</f>
        <v>0</v>
      </c>
      <c r="J116" s="122">
        <f>OTCHET!$J391</f>
        <v>0</v>
      </c>
      <c r="K116" s="177" t="str">
        <f t="shared" si="2"/>
        <v/>
      </c>
    </row>
    <row r="117" spans="1:20" s="69" customFormat="1" ht="32.25" customHeight="1">
      <c r="A117" s="76">
        <v>185</v>
      </c>
      <c r="B117" s="70">
        <v>6200</v>
      </c>
      <c r="C117" s="2142" t="s">
        <v>951</v>
      </c>
      <c r="D117" s="2175"/>
      <c r="E117" s="192">
        <f>OTCHET!$E396</f>
        <v>0</v>
      </c>
      <c r="F117" s="197">
        <f>OTCHET!$F396</f>
        <v>0</v>
      </c>
      <c r="G117" s="128">
        <f>OTCHET!$G396</f>
        <v>0</v>
      </c>
      <c r="H117" s="128">
        <f>OTCHET!$H396</f>
        <v>0</v>
      </c>
      <c r="I117" s="128">
        <f>OTCHET!$I396</f>
        <v>0</v>
      </c>
      <c r="J117" s="128">
        <f>OTCHET!$J396</f>
        <v>0</v>
      </c>
      <c r="K117" s="177" t="str">
        <f t="shared" si="2"/>
        <v/>
      </c>
    </row>
    <row r="118" spans="1:20" s="69" customFormat="1" ht="21.75" customHeight="1">
      <c r="A118" s="76">
        <v>200</v>
      </c>
      <c r="B118" s="70">
        <v>6300</v>
      </c>
      <c r="C118" s="2141" t="s">
        <v>952</v>
      </c>
      <c r="D118" s="2153"/>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70" t="s">
        <v>953</v>
      </c>
      <c r="D119" s="2171"/>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1036</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41" t="s">
        <v>334</v>
      </c>
      <c r="D121" s="2153"/>
      <c r="E121" s="192">
        <f>OTCHET!$E406</f>
        <v>0</v>
      </c>
      <c r="F121" s="193">
        <f>OTCHET!$F406</f>
        <v>0</v>
      </c>
      <c r="G121" s="122">
        <f>OTCHET!$G406</f>
        <v>0</v>
      </c>
      <c r="H121" s="122">
        <f>OTCHET!$H406</f>
        <v>0</v>
      </c>
      <c r="I121" s="122">
        <f>OTCHET!$I406</f>
        <v>0</v>
      </c>
      <c r="J121" s="122">
        <f>OTCHET!$J406</f>
        <v>0</v>
      </c>
      <c r="K121" s="177" t="str">
        <f t="shared" si="2"/>
        <v/>
      </c>
    </row>
    <row r="122" spans="1:20" s="69" customFormat="1" ht="21.75" customHeight="1">
      <c r="A122" s="76">
        <v>215</v>
      </c>
      <c r="B122" s="70">
        <v>6700</v>
      </c>
      <c r="C122" s="2141" t="s">
        <v>1007</v>
      </c>
      <c r="D122" s="2153"/>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2" t="s">
        <v>956</v>
      </c>
      <c r="D123" s="2173"/>
      <c r="E123" s="194">
        <f>OTCHET!$E412</f>
        <v>0</v>
      </c>
      <c r="F123" s="195">
        <f>OTCHET!$F412</f>
        <v>347312</v>
      </c>
      <c r="G123" s="124">
        <f>OTCHET!$G412</f>
        <v>0</v>
      </c>
      <c r="H123" s="124">
        <f>OTCHET!$H412</f>
        <v>0</v>
      </c>
      <c r="I123" s="124">
        <f>OTCHET!$I412</f>
        <v>0</v>
      </c>
      <c r="J123" s="124">
        <f>OTCHET!$J412</f>
        <v>347312</v>
      </c>
      <c r="K123" s="177">
        <f t="shared" si="2"/>
        <v>1</v>
      </c>
    </row>
    <row r="124" spans="1:20" ht="21.75" thickBot="1">
      <c r="A124" s="83">
        <v>260</v>
      </c>
      <c r="B124" s="84"/>
      <c r="C124" s="2158" t="s">
        <v>331</v>
      </c>
      <c r="D124" s="2159"/>
      <c r="E124" s="86">
        <f>OTCHET!$E419</f>
        <v>529700</v>
      </c>
      <c r="F124" s="86">
        <f>OTCHET!$F419</f>
        <v>534333</v>
      </c>
      <c r="G124" s="86">
        <f>OTCHET!$G419</f>
        <v>187021</v>
      </c>
      <c r="H124" s="86">
        <f>OTCHET!$H419</f>
        <v>0</v>
      </c>
      <c r="I124" s="86">
        <f>OTCHET!$I419</f>
        <v>0</v>
      </c>
      <c r="J124" s="86">
        <f>OTCHET!$J419</f>
        <v>347312</v>
      </c>
      <c r="K124" s="180">
        <v>1</v>
      </c>
    </row>
    <row r="125" spans="1:20" ht="21.75" thickBot="1">
      <c r="A125" s="83">
        <v>261</v>
      </c>
      <c r="B125" s="125"/>
      <c r="C125" s="2180" t="s">
        <v>332</v>
      </c>
      <c r="D125" s="2164"/>
      <c r="E125" s="126"/>
      <c r="F125" s="183"/>
      <c r="G125" s="183"/>
      <c r="H125" s="183"/>
      <c r="I125" s="183"/>
      <c r="J125" s="127"/>
      <c r="K125" s="180">
        <v>1</v>
      </c>
    </row>
    <row r="126" spans="1:20" ht="39" customHeight="1" thickBot="1">
      <c r="A126" s="83">
        <v>262</v>
      </c>
      <c r="B126" s="125" t="s">
        <v>692</v>
      </c>
      <c r="C126" s="2176" t="s">
        <v>1239</v>
      </c>
      <c r="D126" s="2177"/>
      <c r="E126" s="183"/>
      <c r="F126" s="183"/>
      <c r="G126" s="183"/>
      <c r="H126" s="183"/>
      <c r="I126" s="183"/>
      <c r="J126" s="127"/>
      <c r="K126" s="180">
        <v>1</v>
      </c>
    </row>
    <row r="127" spans="1:20" s="69" customFormat="1" ht="24" customHeight="1">
      <c r="A127" s="106">
        <v>265</v>
      </c>
      <c r="B127" s="70">
        <v>7400</v>
      </c>
      <c r="C127" s="2178" t="s">
        <v>1240</v>
      </c>
      <c r="D127" s="2179"/>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45" t="s">
        <v>1037</v>
      </c>
      <c r="D128" s="2146"/>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5" t="s">
        <v>957</v>
      </c>
      <c r="D129" s="2181"/>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5" t="s">
        <v>958</v>
      </c>
      <c r="D130" s="2126"/>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68" t="s">
        <v>8</v>
      </c>
      <c r="D131" s="2169"/>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58" t="s">
        <v>1238</v>
      </c>
      <c r="D132" s="2159"/>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4" t="str">
        <f>$B$7</f>
        <v>ОТЧЕТНИ ДАННИ ПО ЕБК ЗА ИЗПЪЛНЕНИЕТО НА БЮДЖЕТА</v>
      </c>
      <c r="C136" s="2135"/>
      <c r="D136" s="2135"/>
      <c r="E136" s="92"/>
      <c r="F136" s="92"/>
      <c r="K136" s="180">
        <v>1</v>
      </c>
    </row>
    <row r="137" spans="1:11">
      <c r="A137" s="116"/>
      <c r="C137" s="49"/>
      <c r="D137" s="50"/>
      <c r="E137" s="93" t="s">
        <v>737</v>
      </c>
      <c r="F137" s="93" t="s">
        <v>644</v>
      </c>
      <c r="K137" s="180">
        <v>1</v>
      </c>
    </row>
    <row r="138" spans="1:11" ht="38.25" customHeight="1" thickBot="1">
      <c r="A138" s="116"/>
      <c r="B138" s="2136" t="str">
        <f>$B$9</f>
        <v>Съвет за електронни медии</v>
      </c>
      <c r="C138" s="2137"/>
      <c r="D138" s="2137"/>
      <c r="E138" s="95">
        <f>$E$9</f>
        <v>43466</v>
      </c>
      <c r="F138" s="96">
        <f>$F$9</f>
        <v>43830</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36" t="str">
        <f>$B$12</f>
        <v>Съвет за електронни медии</v>
      </c>
      <c r="C141" s="2137"/>
      <c r="D141" s="2137"/>
      <c r="E141" s="92" t="s">
        <v>738</v>
      </c>
      <c r="F141" s="99" t="str">
        <f>$F$12</f>
        <v>4400</v>
      </c>
      <c r="K141" s="180">
        <v>1</v>
      </c>
    </row>
    <row r="142" spans="1:11" ht="21.75" thickTop="1">
      <c r="A142" s="116"/>
      <c r="B142" s="54" t="str">
        <f>$B$13</f>
        <v xml:space="preserve">                                             (наименование на първостепенния разпоредител с бюджет)</v>
      </c>
      <c r="E142" s="98" t="s">
        <v>739</v>
      </c>
      <c r="F142" s="92"/>
      <c r="K142" s="180">
        <v>1</v>
      </c>
    </row>
    <row r="143" spans="1:11">
      <c r="A143" s="116"/>
      <c r="B143" s="54"/>
      <c r="E143" s="92"/>
      <c r="F143" s="92"/>
      <c r="K143" s="180">
        <v>1</v>
      </c>
    </row>
    <row r="144" spans="1:11" ht="21.75" thickBot="1">
      <c r="A144" s="116"/>
      <c r="C144" s="49"/>
      <c r="D144" s="50"/>
      <c r="F144" s="54"/>
      <c r="J144" s="54" t="s">
        <v>740</v>
      </c>
      <c r="K144" s="180">
        <v>1</v>
      </c>
    </row>
    <row r="145" spans="1:11" ht="21.75" thickBot="1">
      <c r="A145" s="116"/>
      <c r="B145" s="136"/>
      <c r="C145" s="137"/>
      <c r="D145" s="138" t="s">
        <v>1290</v>
      </c>
      <c r="E145" s="61" t="s">
        <v>742</v>
      </c>
      <c r="F145" s="220" t="s">
        <v>743</v>
      </c>
      <c r="G145" s="203"/>
      <c r="H145" s="203"/>
      <c r="I145" s="203"/>
      <c r="J145" s="65"/>
      <c r="K145" s="180">
        <v>1</v>
      </c>
    </row>
    <row r="146" spans="1:11" ht="45.75" thickBot="1">
      <c r="A146" s="116"/>
      <c r="B146" s="139"/>
      <c r="C146" s="139"/>
      <c r="D146" s="140" t="s">
        <v>1241</v>
      </c>
      <c r="E146" s="63">
        <v>2017</v>
      </c>
      <c r="F146" s="174" t="s">
        <v>1015</v>
      </c>
      <c r="G146" s="174" t="s">
        <v>1065</v>
      </c>
      <c r="H146" s="174" t="s">
        <v>1066</v>
      </c>
      <c r="I146" s="221" t="s">
        <v>1286</v>
      </c>
      <c r="J146" s="222" t="s">
        <v>1287</v>
      </c>
      <c r="K146" s="180">
        <v>1</v>
      </c>
    </row>
    <row r="147" spans="1:11" ht="21.75" thickBot="1">
      <c r="A147" s="116"/>
      <c r="B147" s="141"/>
      <c r="C147" s="142"/>
      <c r="D147" s="143" t="s">
        <v>1291</v>
      </c>
      <c r="E147" s="16" t="s">
        <v>344</v>
      </c>
      <c r="F147" s="16" t="s">
        <v>345</v>
      </c>
      <c r="G147" s="16" t="s">
        <v>1029</v>
      </c>
      <c r="H147" s="210" t="s">
        <v>1030</v>
      </c>
      <c r="I147" s="16" t="s">
        <v>1003</v>
      </c>
      <c r="J147" s="210" t="s">
        <v>1288</v>
      </c>
      <c r="K147" s="180">
        <v>1</v>
      </c>
    </row>
    <row r="148" spans="1:11" ht="21.75" thickBot="1">
      <c r="A148" s="116"/>
      <c r="B148" s="144"/>
      <c r="C148" s="145"/>
      <c r="D148" s="146"/>
      <c r="E148" s="147">
        <f t="shared" ref="E148:J148" si="3">+E49-E96+E124+E132</f>
        <v>0</v>
      </c>
      <c r="F148" s="147">
        <f t="shared" si="3"/>
        <v>0</v>
      </c>
      <c r="G148" s="147">
        <f t="shared" si="3"/>
        <v>-2257</v>
      </c>
      <c r="H148" s="147">
        <f t="shared" si="3"/>
        <v>0</v>
      </c>
      <c r="I148" s="147">
        <f t="shared" si="3"/>
        <v>2257</v>
      </c>
      <c r="J148" s="147">
        <f t="shared" si="3"/>
        <v>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4" t="str">
        <f>$B$7</f>
        <v>ОТЧЕТНИ ДАННИ ПО ЕБК ЗА ИЗПЪЛНЕНИЕТО НА БЮДЖЕТА</v>
      </c>
      <c r="C152" s="2135"/>
      <c r="D152" s="2135"/>
      <c r="E152" s="92"/>
      <c r="F152" s="92"/>
      <c r="K152" s="180">
        <v>1</v>
      </c>
    </row>
    <row r="153" spans="1:11">
      <c r="A153" s="116"/>
      <c r="C153" s="49"/>
      <c r="D153" s="50"/>
      <c r="E153" s="93" t="s">
        <v>737</v>
      </c>
      <c r="F153" s="93" t="s">
        <v>644</v>
      </c>
      <c r="K153" s="180">
        <v>1</v>
      </c>
    </row>
    <row r="154" spans="1:11" ht="38.25" customHeight="1" thickBot="1">
      <c r="A154" s="116"/>
      <c r="B154" s="2136" t="str">
        <f>$B$9</f>
        <v>Съвет за електронни медии</v>
      </c>
      <c r="C154" s="2137"/>
      <c r="D154" s="2137"/>
      <c r="E154" s="95">
        <f>$E$9</f>
        <v>43466</v>
      </c>
      <c r="F154" s="96">
        <f>$F$9</f>
        <v>43830</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36" t="str">
        <f>$B$12</f>
        <v>Съвет за електронни медии</v>
      </c>
      <c r="C157" s="2137"/>
      <c r="D157" s="2137"/>
      <c r="E157" s="92" t="s">
        <v>738</v>
      </c>
      <c r="F157" s="99" t="str">
        <f>$F$12</f>
        <v>4400</v>
      </c>
      <c r="K157" s="180">
        <v>1</v>
      </c>
    </row>
    <row r="158" spans="1:11" ht="21.75" thickTop="1">
      <c r="A158" s="116"/>
      <c r="B158" s="54" t="str">
        <f>$B$13</f>
        <v xml:space="preserve">                                             (наименование на първостепенния разпоредител с бюджет)</v>
      </c>
      <c r="E158" s="98" t="s">
        <v>739</v>
      </c>
      <c r="F158" s="92"/>
      <c r="K158" s="180">
        <v>1</v>
      </c>
    </row>
    <row r="159" spans="1:11">
      <c r="A159" s="116"/>
      <c r="B159" s="54"/>
      <c r="E159" s="92"/>
      <c r="F159" s="92"/>
      <c r="K159" s="180">
        <v>1</v>
      </c>
    </row>
    <row r="160" spans="1:11" ht="21.75" thickBot="1">
      <c r="A160" s="116"/>
      <c r="C160" s="49"/>
      <c r="D160" s="50"/>
      <c r="F160" s="54"/>
      <c r="J160" s="54" t="s">
        <v>740</v>
      </c>
      <c r="K160" s="180">
        <v>1</v>
      </c>
    </row>
    <row r="161" spans="1:65" ht="21.75" thickBot="1">
      <c r="A161" s="116"/>
      <c r="B161" s="125"/>
      <c r="C161" s="2162" t="s">
        <v>1001</v>
      </c>
      <c r="D161" s="2123"/>
      <c r="E161" s="61" t="s">
        <v>742</v>
      </c>
      <c r="F161" s="220" t="s">
        <v>743</v>
      </c>
      <c r="G161" s="203"/>
      <c r="H161" s="203"/>
      <c r="I161" s="203"/>
      <c r="J161" s="65"/>
      <c r="K161" s="180">
        <v>1</v>
      </c>
    </row>
    <row r="162" spans="1:65" ht="45.75" thickBot="1">
      <c r="A162" s="116"/>
      <c r="B162" s="125" t="s">
        <v>692</v>
      </c>
      <c r="C162" s="2124" t="s">
        <v>1034</v>
      </c>
      <c r="D162" s="2121"/>
      <c r="E162" s="63">
        <v>2017</v>
      </c>
      <c r="F162" s="174" t="s">
        <v>1015</v>
      </c>
      <c r="G162" s="174" t="s">
        <v>1065</v>
      </c>
      <c r="H162" s="174" t="s">
        <v>1066</v>
      </c>
      <c r="I162" s="221" t="s">
        <v>1286</v>
      </c>
      <c r="J162" s="222" t="s">
        <v>1287</v>
      </c>
      <c r="K162" s="180">
        <v>1</v>
      </c>
    </row>
    <row r="163" spans="1:65" ht="21.75" thickBot="1">
      <c r="A163" s="116">
        <v>1</v>
      </c>
      <c r="B163" s="152"/>
      <c r="C163" s="2163" t="s">
        <v>1002</v>
      </c>
      <c r="D163" s="2164"/>
      <c r="E163" s="16" t="s">
        <v>344</v>
      </c>
      <c r="F163" s="16" t="s">
        <v>345</v>
      </c>
      <c r="G163" s="16" t="s">
        <v>1029</v>
      </c>
      <c r="H163" s="210" t="s">
        <v>1030</v>
      </c>
      <c r="I163" s="16" t="s">
        <v>1003</v>
      </c>
      <c r="J163" s="210" t="s">
        <v>1288</v>
      </c>
      <c r="K163" s="180">
        <v>1</v>
      </c>
    </row>
    <row r="164" spans="1:65" s="69" customFormat="1" ht="18.75" customHeight="1">
      <c r="A164" s="76">
        <v>5</v>
      </c>
      <c r="B164" s="67">
        <v>7000</v>
      </c>
      <c r="C164" s="2160" t="s">
        <v>1242</v>
      </c>
      <c r="D164" s="2161"/>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65" t="s">
        <v>1245</v>
      </c>
      <c r="D165" s="2166"/>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65" t="s">
        <v>2146</v>
      </c>
      <c r="D166" s="2166"/>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55" t="s">
        <v>1248</v>
      </c>
      <c r="D167" s="2153"/>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156" t="s">
        <v>1255</v>
      </c>
      <c r="D168" s="2157"/>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43" t="s">
        <v>1038</v>
      </c>
      <c r="D169" s="2144"/>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5" t="s">
        <v>1039</v>
      </c>
      <c r="D170" s="2126"/>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5" t="s">
        <v>154</v>
      </c>
      <c r="D171" s="2126"/>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45" t="s">
        <v>1040</v>
      </c>
      <c r="D172" s="2146"/>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43" t="s">
        <v>163</v>
      </c>
      <c r="D173" s="2144"/>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43" t="s">
        <v>167</v>
      </c>
      <c r="D174" s="2144"/>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5" t="s">
        <v>350</v>
      </c>
      <c r="D175" s="2126"/>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5" t="s">
        <v>1269</v>
      </c>
      <c r="D176" s="2126"/>
      <c r="E176" s="192">
        <f>OTCHET!$E524</f>
        <v>0</v>
      </c>
      <c r="F176" s="193">
        <f>OTCHET!$F524</f>
        <v>0</v>
      </c>
      <c r="G176" s="122">
        <f>OTCHET!$G524</f>
        <v>0</v>
      </c>
      <c r="H176" s="122">
        <f>OTCHET!$H524</f>
        <v>0</v>
      </c>
      <c r="I176" s="122">
        <f>OTCHET!$I524</f>
        <v>0</v>
      </c>
      <c r="J176" s="122">
        <f>OTCHET!$J524</f>
        <v>0</v>
      </c>
      <c r="K176" s="177" t="str">
        <f t="shared" si="4"/>
        <v/>
      </c>
    </row>
    <row r="177" spans="1:11" s="69" customFormat="1" ht="33.75" customHeight="1">
      <c r="A177" s="76">
        <v>375</v>
      </c>
      <c r="B177" s="70">
        <v>8900</v>
      </c>
      <c r="C177" s="2141" t="s">
        <v>1096</v>
      </c>
      <c r="D177" s="2153"/>
      <c r="E177" s="192">
        <f>OTCHET!$E531</f>
        <v>0</v>
      </c>
      <c r="F177" s="193">
        <f>OTCHET!$F531</f>
        <v>0</v>
      </c>
      <c r="G177" s="122">
        <f>OTCHET!$G531</f>
        <v>0</v>
      </c>
      <c r="H177" s="122">
        <f>OTCHET!$H531</f>
        <v>0</v>
      </c>
      <c r="I177" s="122">
        <f>OTCHET!$I531</f>
        <v>0</v>
      </c>
      <c r="J177" s="122">
        <f>OTCHET!$J531</f>
        <v>0</v>
      </c>
      <c r="K177" s="177" t="str">
        <f t="shared" si="4"/>
        <v/>
      </c>
    </row>
    <row r="178" spans="1:11" s="69" customFormat="1">
      <c r="A178" s="76">
        <v>395</v>
      </c>
      <c r="B178" s="70">
        <v>9000</v>
      </c>
      <c r="C178" s="2143" t="s">
        <v>174</v>
      </c>
      <c r="D178" s="2144"/>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41" t="s">
        <v>1270</v>
      </c>
      <c r="D179" s="2142"/>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138" t="s">
        <v>1041</v>
      </c>
      <c r="D180" s="2126"/>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43" t="s">
        <v>1042</v>
      </c>
      <c r="D181" s="2144"/>
      <c r="E181" s="192">
        <f>OTCHET!$E544</f>
        <v>0</v>
      </c>
      <c r="F181" s="193">
        <f>OTCHET!$F544</f>
        <v>0</v>
      </c>
      <c r="G181" s="122">
        <f>OTCHET!$G544</f>
        <v>0</v>
      </c>
      <c r="H181" s="122">
        <f>OTCHET!$H544</f>
        <v>0</v>
      </c>
      <c r="I181" s="122">
        <f>OTCHET!$I544</f>
        <v>0</v>
      </c>
      <c r="J181" s="122">
        <f>OTCHET!$J544</f>
        <v>0</v>
      </c>
      <c r="K181" s="177" t="str">
        <f t="shared" si="4"/>
        <v/>
      </c>
    </row>
    <row r="182" spans="1:11" s="69" customFormat="1" ht="31.5" customHeight="1">
      <c r="A182" s="106">
        <v>470</v>
      </c>
      <c r="B182" s="70">
        <v>9500</v>
      </c>
      <c r="C182" s="2138" t="s">
        <v>1043</v>
      </c>
      <c r="D182" s="2154"/>
      <c r="E182" s="192">
        <f>OTCHET!$E566</f>
        <v>0</v>
      </c>
      <c r="F182" s="193">
        <f>OTCHET!$F566</f>
        <v>0</v>
      </c>
      <c r="G182" s="122">
        <f>OTCHET!$G566</f>
        <v>0</v>
      </c>
      <c r="H182" s="122">
        <f>OTCHET!$H566</f>
        <v>0</v>
      </c>
      <c r="I182" s="122">
        <f>OTCHET!$I566</f>
        <v>0</v>
      </c>
      <c r="J182" s="122">
        <f>OTCHET!$J566</f>
        <v>0</v>
      </c>
      <c r="K182" s="177" t="str">
        <f t="shared" si="4"/>
        <v/>
      </c>
    </row>
    <row r="183" spans="1:11" s="69" customFormat="1" ht="35.25" customHeight="1">
      <c r="A183" s="106">
        <v>565</v>
      </c>
      <c r="B183" s="70">
        <v>9600</v>
      </c>
      <c r="C183" s="2138" t="s">
        <v>1044</v>
      </c>
      <c r="D183" s="2126"/>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139" t="s">
        <v>639</v>
      </c>
      <c r="D184" s="2140"/>
      <c r="E184" s="194">
        <f>OTCHET!$E591</f>
        <v>0</v>
      </c>
      <c r="F184" s="195">
        <f>OTCHET!$F591</f>
        <v>0</v>
      </c>
      <c r="G184" s="124">
        <f>OTCHET!$G591</f>
        <v>2257</v>
      </c>
      <c r="H184" s="124">
        <f>OTCHET!$H591</f>
        <v>0</v>
      </c>
      <c r="I184" s="124">
        <f>OTCHET!$I591</f>
        <v>-2257</v>
      </c>
      <c r="J184" s="124">
        <f>OTCHET!$J591</f>
        <v>0</v>
      </c>
      <c r="K184" s="177" t="str">
        <f t="shared" si="4"/>
        <v/>
      </c>
    </row>
    <row r="185" spans="1:11" ht="21.75" thickBot="1">
      <c r="A185" s="116">
        <v>610</v>
      </c>
      <c r="B185" s="159"/>
      <c r="C185" s="2124" t="s">
        <v>1292</v>
      </c>
      <c r="D185" s="2121"/>
      <c r="E185" s="86">
        <f>OTCHET!$E597</f>
        <v>0</v>
      </c>
      <c r="F185" s="86">
        <f>OTCHET!$F597</f>
        <v>0</v>
      </c>
      <c r="G185" s="86">
        <f>OTCHET!$G597</f>
        <v>2257</v>
      </c>
      <c r="H185" s="86">
        <f>OTCHET!$H597</f>
        <v>0</v>
      </c>
      <c r="I185" s="86">
        <f>OTCHET!$I597</f>
        <v>-2257</v>
      </c>
      <c r="J185" s="86">
        <f>OTCHET!$J597</f>
        <v>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4" t="str">
        <f>$B$7</f>
        <v>ОТЧЕТНИ ДАННИ ПО ЕБК ЗА ИЗПЪЛНЕНИЕТО НА БЮДЖЕТА</v>
      </c>
      <c r="C189" s="2135"/>
      <c r="D189" s="2135"/>
      <c r="E189" s="92"/>
      <c r="F189" s="92"/>
      <c r="G189" s="69"/>
      <c r="K189" s="179">
        <v>1</v>
      </c>
    </row>
    <row r="190" spans="1:11">
      <c r="C190" s="49"/>
      <c r="D190" s="50"/>
      <c r="E190" s="93" t="s">
        <v>737</v>
      </c>
      <c r="F190" s="93" t="s">
        <v>644</v>
      </c>
      <c r="G190" s="69"/>
      <c r="K190" s="179">
        <v>1</v>
      </c>
    </row>
    <row r="191" spans="1:11" ht="21.75" thickBot="1">
      <c r="B191" s="2136" t="str">
        <f>$B$9</f>
        <v>Съвет за електронни медии</v>
      </c>
      <c r="C191" s="2137"/>
      <c r="D191" s="2137"/>
      <c r="E191" s="95">
        <f>$E$9</f>
        <v>43466</v>
      </c>
      <c r="F191" s="96">
        <f>$F$9</f>
        <v>43830</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36" t="str">
        <f>$B$12</f>
        <v>Съвет за електронни медии</v>
      </c>
      <c r="C194" s="2137"/>
      <c r="D194" s="2137"/>
      <c r="E194" s="92" t="s">
        <v>738</v>
      </c>
      <c r="F194" s="99" t="str">
        <f>$F$12</f>
        <v>4400</v>
      </c>
      <c r="G194" s="69"/>
      <c r="K194" s="179">
        <v>1</v>
      </c>
    </row>
    <row r="195" spans="2:11" ht="21.75" thickTop="1">
      <c r="B195" s="54" t="str">
        <f>$B$13</f>
        <v xml:space="preserve">                                             (наименование на първостепенния разпоредител с бюджет)</v>
      </c>
      <c r="E195" s="98" t="s">
        <v>739</v>
      </c>
      <c r="F195" s="92"/>
      <c r="G195" s="69"/>
      <c r="K195" s="179">
        <v>1</v>
      </c>
    </row>
    <row r="196" spans="2:11">
      <c r="B196" s="162"/>
      <c r="C196" s="160"/>
      <c r="D196" s="161"/>
      <c r="E196" s="163"/>
      <c r="F196" s="163"/>
      <c r="G196" s="69"/>
      <c r="K196" s="179">
        <v>1</v>
      </c>
    </row>
    <row r="197" spans="2:11" ht="21.75" thickBot="1">
      <c r="B197" s="160"/>
      <c r="C197" s="164"/>
      <c r="D197" s="165"/>
      <c r="F197" s="54"/>
      <c r="J197" s="54" t="s">
        <v>740</v>
      </c>
      <c r="K197" s="179">
        <v>1</v>
      </c>
    </row>
    <row r="198" spans="2:11" ht="21.75" thickBot="1">
      <c r="B198" s="166" t="s">
        <v>692</v>
      </c>
      <c r="C198" s="2120" t="s">
        <v>1045</v>
      </c>
      <c r="D198" s="2121"/>
      <c r="E198" s="61" t="s">
        <v>742</v>
      </c>
      <c r="F198" s="220" t="s">
        <v>743</v>
      </c>
      <c r="G198" s="203"/>
      <c r="H198" s="203"/>
      <c r="I198" s="203"/>
      <c r="J198" s="65"/>
      <c r="K198" s="179">
        <v>1</v>
      </c>
    </row>
    <row r="199" spans="2:11" ht="45.75" thickBot="1">
      <c r="B199" s="167"/>
      <c r="C199" s="2122"/>
      <c r="D199" s="2123"/>
      <c r="E199" s="63">
        <v>2017</v>
      </c>
      <c r="F199" s="174" t="s">
        <v>1015</v>
      </c>
      <c r="G199" s="174" t="s">
        <v>1065</v>
      </c>
      <c r="H199" s="174" t="s">
        <v>1066</v>
      </c>
      <c r="I199" s="221" t="s">
        <v>1286</v>
      </c>
      <c r="J199" s="222" t="s">
        <v>1287</v>
      </c>
      <c r="K199" s="179">
        <v>1</v>
      </c>
    </row>
    <row r="200" spans="2:11">
      <c r="B200" s="168" t="s">
        <v>1046</v>
      </c>
      <c r="C200" s="2151" t="s">
        <v>1047</v>
      </c>
      <c r="D200" s="2152"/>
      <c r="E200" s="200">
        <f>SUMIF(OTCHET!L:L,1,OTCHET!E:E)</f>
        <v>1729700</v>
      </c>
      <c r="F200" s="200">
        <f>SUMIF(OTCHET!L:L,1,OTCHET!F:F)</f>
        <v>1716776</v>
      </c>
      <c r="G200" s="200">
        <f>SUMIF(OTCHET!L:L,1,OTCHET!G:G)</f>
        <v>1344940</v>
      </c>
      <c r="H200" s="200">
        <f>SUMIF(OTCHET!L:L,1,OTCHET!H:H)</f>
        <v>0</v>
      </c>
      <c r="I200" s="200">
        <f>SUMIF(OTCHET!L:L,1,OTCHET!I:I)</f>
        <v>24524</v>
      </c>
      <c r="J200" s="200">
        <f>SUMIF(OTCHET!L:L,1,OTCHET!J:J)</f>
        <v>347312</v>
      </c>
      <c r="K200" s="179">
        <v>1</v>
      </c>
    </row>
    <row r="201" spans="2:11">
      <c r="B201" s="169" t="s">
        <v>1048</v>
      </c>
      <c r="C201" s="2131" t="s">
        <v>1049</v>
      </c>
      <c r="D201" s="2132"/>
      <c r="E201" s="201">
        <f>SUMIF(OTCHET!L:L,2,OTCHET!E:E)</f>
        <v>0</v>
      </c>
      <c r="F201" s="201">
        <f>SUMIF(OTCHET!L:L,2,OTCHET!F:F)</f>
        <v>0</v>
      </c>
      <c r="G201" s="201">
        <f>SUMIF(OTCHET!L:L,2,OTCHET!G:G)</f>
        <v>0</v>
      </c>
      <c r="H201" s="201">
        <f>SUMIF(OTCHET!L:L,2,OTCHET!H:H)</f>
        <v>0</v>
      </c>
      <c r="I201" s="201">
        <f>SUMIF(OTCHET!L:L,2,OTCHET!I:I)</f>
        <v>0</v>
      </c>
      <c r="J201" s="201">
        <f>SUMIF(OTCHET!L:L,2,OTCHET!J:J)</f>
        <v>0</v>
      </c>
      <c r="K201" s="179">
        <v>1</v>
      </c>
    </row>
    <row r="202" spans="2:11">
      <c r="B202" s="169" t="s">
        <v>1050</v>
      </c>
      <c r="C202" s="2131" t="s">
        <v>1051</v>
      </c>
      <c r="D202" s="2132"/>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1052</v>
      </c>
      <c r="C203" s="2147" t="s">
        <v>1053</v>
      </c>
      <c r="D203" s="2148"/>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1054</v>
      </c>
      <c r="C204" s="2149" t="s">
        <v>1055</v>
      </c>
      <c r="D204" s="2150"/>
      <c r="E204" s="201">
        <f>SUMIF(OTCHET!L:L,5,OTCHET!E:E)</f>
        <v>0</v>
      </c>
      <c r="F204" s="201">
        <f>SUMIF(OTCHET!L:L,5,OTCHET!F:F)</f>
        <v>0</v>
      </c>
      <c r="G204" s="201">
        <f>SUMIF(OTCHET!L:L,5,OTCHET!G:G)</f>
        <v>0</v>
      </c>
      <c r="H204" s="201">
        <f>SUMIF(OTCHET!L:L,5,OTCHET!H:H)</f>
        <v>0</v>
      </c>
      <c r="I204" s="201">
        <f>SUMIF(OTCHET!L:L,5,OTCHET!I:I)</f>
        <v>0</v>
      </c>
      <c r="J204" s="201">
        <f>SUMIF(OTCHET!L:L,5,OTCHET!J:J)</f>
        <v>0</v>
      </c>
      <c r="K204" s="179">
        <v>1</v>
      </c>
    </row>
    <row r="205" spans="2:11" ht="42" customHeight="1">
      <c r="B205" s="169" t="s">
        <v>1056</v>
      </c>
      <c r="C205" s="2133" t="s">
        <v>1057</v>
      </c>
      <c r="D205" s="2133"/>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1058</v>
      </c>
      <c r="C206" s="2127" t="s">
        <v>1059</v>
      </c>
      <c r="D206" s="2128"/>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1060</v>
      </c>
      <c r="C207" s="2127" t="s">
        <v>1061</v>
      </c>
      <c r="D207" s="2128"/>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1062</v>
      </c>
      <c r="C208" s="2129" t="s">
        <v>1063</v>
      </c>
      <c r="D208" s="2130"/>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18" t="s">
        <v>1064</v>
      </c>
      <c r="D209" s="2119"/>
      <c r="E209" s="171">
        <f t="shared" ref="E209:J209" si="5">SUM(E200:E208)</f>
        <v>1729700</v>
      </c>
      <c r="F209" s="171">
        <f t="shared" si="5"/>
        <v>1716776</v>
      </c>
      <c r="G209" s="171">
        <f t="shared" si="5"/>
        <v>1344940</v>
      </c>
      <c r="H209" s="171">
        <f t="shared" si="5"/>
        <v>0</v>
      </c>
      <c r="I209" s="171">
        <f t="shared" si="5"/>
        <v>24524</v>
      </c>
      <c r="J209" s="171">
        <f t="shared" si="5"/>
        <v>347312</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27:D27"/>
    <mergeCell ref="C28:D28"/>
    <mergeCell ref="C29:D29"/>
    <mergeCell ref="C30:D30"/>
    <mergeCell ref="C25:D25"/>
    <mergeCell ref="C26:D26"/>
    <mergeCell ref="B7:D7"/>
    <mergeCell ref="B9:D9"/>
    <mergeCell ref="B12:D12"/>
    <mergeCell ref="C22:D22"/>
    <mergeCell ref="C23:D23"/>
    <mergeCell ref="C24:D24"/>
    <mergeCell ref="C19:D19"/>
    <mergeCell ref="C20:D20"/>
    <mergeCell ref="C21:D21"/>
    <mergeCell ref="B56:D56"/>
    <mergeCell ref="B59:D59"/>
    <mergeCell ref="L63:L65"/>
    <mergeCell ref="M63:M65"/>
    <mergeCell ref="C44:D44"/>
    <mergeCell ref="C45:D45"/>
    <mergeCell ref="C48:D48"/>
    <mergeCell ref="B54:D54"/>
    <mergeCell ref="C47:D47"/>
    <mergeCell ref="C46:D46"/>
    <mergeCell ref="C41:D41"/>
    <mergeCell ref="C43:D43"/>
    <mergeCell ref="C31:D31"/>
    <mergeCell ref="C32:D32"/>
    <mergeCell ref="C33:D33"/>
    <mergeCell ref="C34:D34"/>
    <mergeCell ref="C35:D35"/>
    <mergeCell ref="C36:D36"/>
    <mergeCell ref="C37:D37"/>
    <mergeCell ref="C38:D38"/>
    <mergeCell ref="C39:D39"/>
    <mergeCell ref="C40:D40"/>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C80:D80"/>
    <mergeCell ref="C81:D81"/>
    <mergeCell ref="C82:D82"/>
    <mergeCell ref="C83:D83"/>
    <mergeCell ref="C84:D84"/>
    <mergeCell ref="C85:D85"/>
    <mergeCell ref="C86:D86"/>
    <mergeCell ref="C87:D87"/>
    <mergeCell ref="N63:N65"/>
    <mergeCell ref="C77:D77"/>
    <mergeCell ref="C76:D76"/>
    <mergeCell ref="C112:D112"/>
    <mergeCell ref="C113:D113"/>
    <mergeCell ref="C88:D88"/>
    <mergeCell ref="C89:D89"/>
    <mergeCell ref="C92:D92"/>
    <mergeCell ref="C93:D93"/>
    <mergeCell ref="C94:D94"/>
    <mergeCell ref="C95:D95"/>
    <mergeCell ref="C96:D96"/>
    <mergeCell ref="B99:D99"/>
    <mergeCell ref="B101:D101"/>
    <mergeCell ref="B104:D104"/>
    <mergeCell ref="C108:D108"/>
    <mergeCell ref="C109:D109"/>
    <mergeCell ref="C110:D110"/>
    <mergeCell ref="C111:D111"/>
    <mergeCell ref="C90:D90"/>
    <mergeCell ref="C91:D91"/>
    <mergeCell ref="C114:D114"/>
    <mergeCell ref="C130:D130"/>
    <mergeCell ref="C131:D131"/>
    <mergeCell ref="C119:D119"/>
    <mergeCell ref="C121:D121"/>
    <mergeCell ref="C122:D122"/>
    <mergeCell ref="C123:D123"/>
    <mergeCell ref="C115:D115"/>
    <mergeCell ref="C165:D165"/>
    <mergeCell ref="C116:D116"/>
    <mergeCell ref="C117:D117"/>
    <mergeCell ref="C118:D118"/>
    <mergeCell ref="C126:D126"/>
    <mergeCell ref="C127:D127"/>
    <mergeCell ref="C124:D124"/>
    <mergeCell ref="C125:D125"/>
    <mergeCell ref="C128:D128"/>
    <mergeCell ref="C129:D129"/>
    <mergeCell ref="C167:D167"/>
    <mergeCell ref="C168:D168"/>
    <mergeCell ref="C132:D132"/>
    <mergeCell ref="B136:D136"/>
    <mergeCell ref="B138:D138"/>
    <mergeCell ref="B141:D141"/>
    <mergeCell ref="B152:D152"/>
    <mergeCell ref="B154:D154"/>
    <mergeCell ref="B157:D157"/>
    <mergeCell ref="C164:D164"/>
    <mergeCell ref="C161:D161"/>
    <mergeCell ref="C162:D162"/>
    <mergeCell ref="C163:D163"/>
    <mergeCell ref="C166:D166"/>
    <mergeCell ref="C169:D169"/>
    <mergeCell ref="C170:D170"/>
    <mergeCell ref="C171:D171"/>
    <mergeCell ref="C172:D172"/>
    <mergeCell ref="C173:D173"/>
    <mergeCell ref="C206:D206"/>
    <mergeCell ref="C203:D203"/>
    <mergeCell ref="C204:D204"/>
    <mergeCell ref="C200:D200"/>
    <mergeCell ref="C174:D174"/>
    <mergeCell ref="C176:D176"/>
    <mergeCell ref="C177:D177"/>
    <mergeCell ref="C178:D178"/>
    <mergeCell ref="C181:D181"/>
    <mergeCell ref="C182:D182"/>
    <mergeCell ref="C209:D209"/>
    <mergeCell ref="C198:D198"/>
    <mergeCell ref="C199:D199"/>
    <mergeCell ref="C185:D185"/>
    <mergeCell ref="C175:D175"/>
    <mergeCell ref="C207:D207"/>
    <mergeCell ref="C208:D208"/>
    <mergeCell ref="C201:D201"/>
    <mergeCell ref="C202:D202"/>
    <mergeCell ref="C205:D205"/>
    <mergeCell ref="B189:D189"/>
    <mergeCell ref="B194:D194"/>
    <mergeCell ref="C183:D183"/>
    <mergeCell ref="C184:D184"/>
    <mergeCell ref="B191:D191"/>
    <mergeCell ref="C179:D179"/>
    <mergeCell ref="C180:D180"/>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filterMode="1"/>
  <dimension ref="A1:IK12653"/>
  <sheetViews>
    <sheetView tabSelected="1" topLeftCell="B447" zoomScale="80" zoomScaleNormal="80" zoomScaleSheetLayoutView="75" workbookViewId="0">
      <selection activeCell="G603" sqref="G603:J603"/>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337</v>
      </c>
      <c r="B1" s="1941" t="s">
        <v>2241</v>
      </c>
      <c r="C1" s="1" t="s">
        <v>339</v>
      </c>
      <c r="D1" s="2" t="s">
        <v>340</v>
      </c>
      <c r="E1" s="1" t="s">
        <v>341</v>
      </c>
      <c r="F1" s="1" t="s">
        <v>342</v>
      </c>
      <c r="G1" s="1" t="s">
        <v>342</v>
      </c>
      <c r="H1" s="1" t="s">
        <v>342</v>
      </c>
      <c r="I1" s="1" t="s">
        <v>342</v>
      </c>
      <c r="J1" s="1" t="s">
        <v>342</v>
      </c>
      <c r="K1" s="3" t="s">
        <v>2252</v>
      </c>
      <c r="L1" s="243"/>
    </row>
    <row r="2" spans="1:12" ht="12.75" customHeight="1">
      <c r="A2" s="224">
        <v>2</v>
      </c>
      <c r="B2" s="224"/>
      <c r="C2" s="224"/>
      <c r="D2" s="239"/>
      <c r="E2" s="224"/>
      <c r="F2" s="224"/>
      <c r="G2" s="224"/>
      <c r="H2" s="224"/>
      <c r="I2" s="224"/>
      <c r="J2" s="224"/>
      <c r="K2" s="1491">
        <v>1</v>
      </c>
      <c r="L2" s="390"/>
    </row>
    <row r="3" spans="1:12">
      <c r="A3" s="224"/>
      <c r="B3" s="1785" t="s">
        <v>1716</v>
      </c>
      <c r="C3" s="1786">
        <f>YEAR(F9)</f>
        <v>2019</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736</v>
      </c>
      <c r="F5" s="224" t="s">
        <v>736</v>
      </c>
      <c r="G5" s="224" t="s">
        <v>736</v>
      </c>
      <c r="H5" s="224" t="s">
        <v>736</v>
      </c>
      <c r="I5" s="224" t="s">
        <v>736</v>
      </c>
      <c r="J5" s="224" t="s">
        <v>736</v>
      </c>
      <c r="K5" s="4">
        <v>1</v>
      </c>
      <c r="L5" s="390"/>
    </row>
    <row r="6" spans="1:12">
      <c r="A6" s="224"/>
      <c r="B6" s="224"/>
      <c r="C6" s="238"/>
      <c r="D6" s="240"/>
      <c r="E6" s="246"/>
      <c r="F6" s="224" t="s">
        <v>736</v>
      </c>
      <c r="G6" s="224" t="s">
        <v>736</v>
      </c>
      <c r="H6" s="224" t="s">
        <v>736</v>
      </c>
      <c r="I6" s="224" t="s">
        <v>736</v>
      </c>
      <c r="J6" s="224" t="s">
        <v>736</v>
      </c>
      <c r="K6" s="4">
        <v>1</v>
      </c>
      <c r="L6" s="390"/>
    </row>
    <row r="7" spans="1:12">
      <c r="A7" s="224"/>
      <c r="B7" s="2268" t="str">
        <f>VLOOKUP(E15,SMETKA,2,FALSE)</f>
        <v>ОТЧЕТНИ ДАННИ ПО ЕБК ЗА ИЗПЪЛНЕНИЕТО НА БЮДЖЕТА</v>
      </c>
      <c r="C7" s="2269"/>
      <c r="D7" s="2269"/>
      <c r="E7" s="1017"/>
      <c r="F7" s="1017"/>
      <c r="G7" s="1017"/>
      <c r="H7" s="1017"/>
      <c r="I7" s="1017"/>
      <c r="J7" s="1017"/>
      <c r="K7" s="4">
        <v>1</v>
      </c>
      <c r="L7" s="390"/>
    </row>
    <row r="8" spans="1:12" ht="18.75" customHeight="1">
      <c r="A8" s="224"/>
      <c r="B8" s="224"/>
      <c r="C8" s="238"/>
      <c r="D8" s="240"/>
      <c r="E8" s="321" t="s">
        <v>1333</v>
      </c>
      <c r="F8" s="1097" t="s">
        <v>644</v>
      </c>
      <c r="G8" s="248"/>
      <c r="H8" s="1015" t="s">
        <v>1496</v>
      </c>
      <c r="I8" s="248"/>
      <c r="J8" s="248"/>
      <c r="K8" s="4">
        <v>1</v>
      </c>
      <c r="L8" s="390"/>
    </row>
    <row r="9" spans="1:12" ht="27" customHeight="1">
      <c r="B9" s="2270" t="s">
        <v>710</v>
      </c>
      <c r="C9" s="2271"/>
      <c r="D9" s="2272"/>
      <c r="E9" s="1022">
        <v>43466</v>
      </c>
      <c r="F9" s="1023">
        <v>43830</v>
      </c>
      <c r="G9" s="248"/>
      <c r="H9" s="1832">
        <v>121565598</v>
      </c>
      <c r="I9" s="2212">
        <v>44000004</v>
      </c>
      <c r="J9" s="2213"/>
      <c r="K9" s="4">
        <v>1</v>
      </c>
      <c r="L9" s="390"/>
    </row>
    <row r="10" spans="1:12">
      <c r="A10" s="224"/>
      <c r="B10" s="241" t="s">
        <v>1335</v>
      </c>
      <c r="C10" s="224"/>
      <c r="D10" s="239"/>
      <c r="E10" s="248"/>
      <c r="F10" s="248"/>
      <c r="G10" s="248"/>
      <c r="H10" s="1015"/>
      <c r="I10" s="2214" t="s">
        <v>1630</v>
      </c>
      <c r="J10" s="2214"/>
      <c r="K10" s="4">
        <v>1</v>
      </c>
      <c r="L10" s="390"/>
    </row>
    <row r="11" spans="1:12" ht="6" customHeight="1">
      <c r="A11" s="224"/>
      <c r="B11" s="241"/>
      <c r="C11" s="224"/>
      <c r="D11" s="239"/>
      <c r="E11" s="241"/>
      <c r="F11" s="224"/>
      <c r="G11" s="248"/>
      <c r="H11" s="1015"/>
      <c r="I11" s="2215"/>
      <c r="J11" s="2215"/>
      <c r="K11" s="4">
        <v>1</v>
      </c>
      <c r="L11" s="390"/>
    </row>
    <row r="12" spans="1:12" ht="27" customHeight="1">
      <c r="B12" s="2245" t="str">
        <f>VLOOKUP(F12,PRBK,2,FALSE)</f>
        <v>Съвет за електронни медии</v>
      </c>
      <c r="C12" s="2246"/>
      <c r="D12" s="2247"/>
      <c r="E12" s="1482" t="s">
        <v>1440</v>
      </c>
      <c r="F12" s="1865" t="s">
        <v>1763</v>
      </c>
      <c r="G12" s="248"/>
      <c r="H12" s="1015"/>
      <c r="I12" s="2215"/>
      <c r="J12" s="2215"/>
      <c r="K12" s="4">
        <v>1</v>
      </c>
      <c r="L12" s="390"/>
    </row>
    <row r="13" spans="1:12" ht="18" customHeight="1">
      <c r="B13" s="311" t="s">
        <v>1334</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1430</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740</v>
      </c>
      <c r="K18" s="4">
        <v>1</v>
      </c>
      <c r="L18" s="390"/>
    </row>
    <row r="19" spans="1:26" ht="22.5" customHeight="1">
      <c r="A19" s="414"/>
      <c r="B19" s="322"/>
      <c r="C19" s="323"/>
      <c r="D19" s="324" t="s">
        <v>1321</v>
      </c>
      <c r="E19" s="320" t="s">
        <v>742</v>
      </c>
      <c r="F19" s="326" t="s">
        <v>1320</v>
      </c>
      <c r="G19" s="327"/>
      <c r="H19" s="328"/>
      <c r="I19" s="327"/>
      <c r="J19" s="329"/>
      <c r="K19" s="4">
        <v>1</v>
      </c>
      <c r="L19" s="412"/>
    </row>
    <row r="20" spans="1:26" ht="49.5" customHeight="1">
      <c r="A20" s="414"/>
      <c r="B20" s="339" t="s">
        <v>692</v>
      </c>
      <c r="C20" s="340" t="s">
        <v>744</v>
      </c>
      <c r="D20" s="341" t="s">
        <v>1319</v>
      </c>
      <c r="E20" s="342">
        <f>$C$3</f>
        <v>2019</v>
      </c>
      <c r="F20" s="343" t="s">
        <v>1318</v>
      </c>
      <c r="G20" s="1874" t="s">
        <v>1317</v>
      </c>
      <c r="H20" s="1875" t="s">
        <v>1016</v>
      </c>
      <c r="I20" s="1875" t="s">
        <v>1306</v>
      </c>
      <c r="J20" s="1876" t="s">
        <v>1307</v>
      </c>
      <c r="K20" s="4">
        <v>1</v>
      </c>
      <c r="L20" s="412"/>
    </row>
    <row r="21" spans="1:26" ht="18.75">
      <c r="A21" s="414"/>
      <c r="B21" s="334"/>
      <c r="C21" s="335"/>
      <c r="D21" s="336" t="s">
        <v>745</v>
      </c>
      <c r="E21" s="337" t="s">
        <v>344</v>
      </c>
      <c r="F21" s="338" t="s">
        <v>345</v>
      </c>
      <c r="G21" s="330" t="s">
        <v>1029</v>
      </c>
      <c r="H21" s="331" t="s">
        <v>1030</v>
      </c>
      <c r="I21" s="332" t="s">
        <v>1003</v>
      </c>
      <c r="J21" s="333" t="s">
        <v>1288</v>
      </c>
      <c r="K21" s="4">
        <v>1</v>
      </c>
      <c r="L21" s="412"/>
    </row>
    <row r="22" spans="1:26" s="284" customFormat="1" ht="18.75" hidden="1" customHeight="1">
      <c r="A22" s="415">
        <v>5</v>
      </c>
      <c r="B22" s="223">
        <v>100</v>
      </c>
      <c r="C22" s="2273" t="s">
        <v>746</v>
      </c>
      <c r="D22" s="2274"/>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747</v>
      </c>
      <c r="E23" s="552"/>
      <c r="F23" s="553">
        <f>G23+H23+I23+J23</f>
        <v>0</v>
      </c>
      <c r="G23" s="475"/>
      <c r="H23" s="476"/>
      <c r="I23" s="476"/>
      <c r="J23" s="477"/>
      <c r="K23" s="1490" t="str">
        <f t="shared" si="1"/>
        <v/>
      </c>
      <c r="L23" s="413"/>
    </row>
    <row r="24" spans="1:26" hidden="1">
      <c r="A24" s="416">
        <v>15</v>
      </c>
      <c r="B24" s="225"/>
      <c r="C24" s="228">
        <v>102</v>
      </c>
      <c r="D24" s="229" t="s">
        <v>2130</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2131</v>
      </c>
      <c r="E25" s="554"/>
      <c r="F25" s="555">
        <f>G25+H25+I25+J25</f>
        <v>0</v>
      </c>
      <c r="G25" s="478"/>
      <c r="H25" s="479"/>
      <c r="I25" s="479"/>
      <c r="J25" s="480"/>
      <c r="K25" s="1490" t="str">
        <f t="shared" si="1"/>
        <v/>
      </c>
      <c r="L25" s="413"/>
    </row>
    <row r="26" spans="1:26" ht="18.75" hidden="1" customHeight="1">
      <c r="A26" s="416">
        <v>20</v>
      </c>
      <c r="B26" s="225"/>
      <c r="C26" s="228">
        <v>108</v>
      </c>
      <c r="D26" s="230" t="s">
        <v>2132</v>
      </c>
      <c r="E26" s="554"/>
      <c r="F26" s="555">
        <f>G26+H26+I26+J26</f>
        <v>0</v>
      </c>
      <c r="G26" s="478"/>
      <c r="H26" s="479"/>
      <c r="I26" s="479"/>
      <c r="J26" s="480"/>
      <c r="K26" s="1490" t="str">
        <f t="shared" si="1"/>
        <v/>
      </c>
      <c r="L26" s="413"/>
    </row>
    <row r="27" spans="1:26" ht="21" hidden="1" customHeight="1">
      <c r="A27" s="416">
        <v>21</v>
      </c>
      <c r="B27" s="225"/>
      <c r="C27" s="252">
        <v>109</v>
      </c>
      <c r="D27" s="253" t="s">
        <v>1070</v>
      </c>
      <c r="E27" s="556"/>
      <c r="F27" s="557">
        <f>G27+H27+I27+J27</f>
        <v>0</v>
      </c>
      <c r="G27" s="542"/>
      <c r="H27" s="543"/>
      <c r="I27" s="543"/>
      <c r="J27" s="544"/>
      <c r="K27" s="1490" t="str">
        <f t="shared" si="1"/>
        <v/>
      </c>
      <c r="L27" s="413"/>
    </row>
    <row r="28" spans="1:26" s="285" customFormat="1" ht="18.75" hidden="1" customHeight="1">
      <c r="A28" s="417">
        <v>25</v>
      </c>
      <c r="B28" s="254">
        <v>200</v>
      </c>
      <c r="C28" s="2265" t="s">
        <v>748</v>
      </c>
      <c r="D28" s="2266"/>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749</v>
      </c>
      <c r="E29" s="552"/>
      <c r="F29" s="553">
        <f>G29+H29+I29+J29</f>
        <v>0</v>
      </c>
      <c r="G29" s="475"/>
      <c r="H29" s="476"/>
      <c r="I29" s="476"/>
      <c r="J29" s="477"/>
      <c r="K29" s="1490" t="str">
        <f t="shared" si="1"/>
        <v/>
      </c>
      <c r="L29" s="413"/>
    </row>
    <row r="30" spans="1:26" ht="18.75" hidden="1" customHeight="1">
      <c r="A30" s="416">
        <v>35</v>
      </c>
      <c r="B30" s="232"/>
      <c r="C30" s="228">
        <v>202</v>
      </c>
      <c r="D30" s="229" t="s">
        <v>750</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751</v>
      </c>
      <c r="E31" s="554"/>
      <c r="F31" s="555">
        <f>G31+H31+I31+J31</f>
        <v>0</v>
      </c>
      <c r="G31" s="478"/>
      <c r="H31" s="479"/>
      <c r="I31" s="479"/>
      <c r="J31" s="480"/>
      <c r="K31" s="1490" t="str">
        <f t="shared" si="1"/>
        <v/>
      </c>
      <c r="L31" s="413"/>
    </row>
    <row r="32" spans="1:26" ht="18.75" hidden="1" customHeight="1">
      <c r="A32" s="416">
        <v>45</v>
      </c>
      <c r="B32" s="232"/>
      <c r="C32" s="252">
        <v>204</v>
      </c>
      <c r="D32" s="259" t="s">
        <v>752</v>
      </c>
      <c r="E32" s="558"/>
      <c r="F32" s="559">
        <f>G32+H32+I32+J32</f>
        <v>0</v>
      </c>
      <c r="G32" s="487"/>
      <c r="H32" s="488"/>
      <c r="I32" s="488"/>
      <c r="J32" s="489"/>
      <c r="K32" s="1490" t="str">
        <f t="shared" si="1"/>
        <v/>
      </c>
      <c r="L32" s="413"/>
    </row>
    <row r="33" spans="1:26" s="285" customFormat="1" ht="18.75" hidden="1" customHeight="1">
      <c r="A33" s="417">
        <v>50</v>
      </c>
      <c r="B33" s="254">
        <v>400</v>
      </c>
      <c r="C33" s="2265" t="s">
        <v>753</v>
      </c>
      <c r="D33" s="2266"/>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754</v>
      </c>
      <c r="E34" s="552"/>
      <c r="F34" s="553">
        <f>G34+H34+I34+J34</f>
        <v>0</v>
      </c>
      <c r="G34" s="475"/>
      <c r="H34" s="476"/>
      <c r="I34" s="476"/>
      <c r="J34" s="477"/>
      <c r="K34" s="1490" t="str">
        <f t="shared" si="1"/>
        <v/>
      </c>
      <c r="L34" s="413"/>
    </row>
    <row r="35" spans="1:26" ht="18.75" hidden="1" customHeight="1">
      <c r="A35" s="416">
        <v>56</v>
      </c>
      <c r="B35" s="225"/>
      <c r="C35" s="228">
        <v>402</v>
      </c>
      <c r="D35" s="261" t="s">
        <v>755</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1308</v>
      </c>
      <c r="E36" s="554"/>
      <c r="F36" s="555">
        <f>G36+H36+I36+J36</f>
        <v>0</v>
      </c>
      <c r="G36" s="478"/>
      <c r="H36" s="479"/>
      <c r="I36" s="479"/>
      <c r="J36" s="480"/>
      <c r="K36" s="1490" t="str">
        <f t="shared" si="1"/>
        <v/>
      </c>
      <c r="L36" s="413"/>
    </row>
    <row r="37" spans="1:26" ht="18.75" hidden="1" customHeight="1">
      <c r="A37" s="416">
        <v>58</v>
      </c>
      <c r="B37" s="238"/>
      <c r="C37" s="228">
        <v>404</v>
      </c>
      <c r="D37" s="261" t="s">
        <v>756</v>
      </c>
      <c r="E37" s="554"/>
      <c r="F37" s="555">
        <f>G37+H37+I37+J37</f>
        <v>0</v>
      </c>
      <c r="G37" s="478"/>
      <c r="H37" s="479"/>
      <c r="I37" s="479"/>
      <c r="J37" s="480"/>
      <c r="K37" s="1490" t="str">
        <f t="shared" si="1"/>
        <v/>
      </c>
      <c r="L37" s="413"/>
    </row>
    <row r="38" spans="1:26" ht="18.75" hidden="1" customHeight="1">
      <c r="A38" s="416">
        <v>59</v>
      </c>
      <c r="B38" s="225"/>
      <c r="C38" s="231">
        <v>411</v>
      </c>
      <c r="D38" s="262" t="s">
        <v>1071</v>
      </c>
      <c r="E38" s="558"/>
      <c r="F38" s="559">
        <f>G38+H38+I38+J38</f>
        <v>0</v>
      </c>
      <c r="G38" s="487"/>
      <c r="H38" s="488"/>
      <c r="I38" s="488"/>
      <c r="J38" s="489"/>
      <c r="K38" s="1490" t="str">
        <f t="shared" si="1"/>
        <v/>
      </c>
      <c r="L38" s="413"/>
    </row>
    <row r="39" spans="1:26" s="285" customFormat="1" ht="18.75" hidden="1" customHeight="1">
      <c r="A39" s="417">
        <v>65</v>
      </c>
      <c r="B39" s="254">
        <v>800</v>
      </c>
      <c r="C39" s="2265" t="s">
        <v>1284</v>
      </c>
      <c r="D39" s="2266"/>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757</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758</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759</v>
      </c>
      <c r="E42" s="554"/>
      <c r="F42" s="555">
        <f t="shared" si="5"/>
        <v>0</v>
      </c>
      <c r="G42" s="478"/>
      <c r="H42" s="479"/>
      <c r="I42" s="479"/>
      <c r="J42" s="480"/>
      <c r="K42" s="1490" t="str">
        <f t="shared" si="1"/>
        <v/>
      </c>
      <c r="L42" s="413"/>
    </row>
    <row r="43" spans="1:26" ht="18.75" hidden="1" customHeight="1">
      <c r="A43" s="416">
        <v>85</v>
      </c>
      <c r="B43" s="234"/>
      <c r="C43" s="252">
        <v>809</v>
      </c>
      <c r="D43" s="263" t="s">
        <v>760</v>
      </c>
      <c r="E43" s="554"/>
      <c r="F43" s="555">
        <f t="shared" si="5"/>
        <v>0</v>
      </c>
      <c r="G43" s="478"/>
      <c r="H43" s="479"/>
      <c r="I43" s="479"/>
      <c r="J43" s="480"/>
      <c r="K43" s="1490" t="str">
        <f t="shared" si="1"/>
        <v/>
      </c>
      <c r="L43" s="413"/>
    </row>
    <row r="44" spans="1:26" ht="18.75" hidden="1" customHeight="1">
      <c r="A44" s="416">
        <v>85</v>
      </c>
      <c r="B44" s="234"/>
      <c r="C44" s="252">
        <v>811</v>
      </c>
      <c r="D44" s="263" t="s">
        <v>1444</v>
      </c>
      <c r="E44" s="554"/>
      <c r="F44" s="555">
        <f t="shared" si="5"/>
        <v>0</v>
      </c>
      <c r="G44" s="478"/>
      <c r="H44" s="479"/>
      <c r="I44" s="479"/>
      <c r="J44" s="480"/>
      <c r="K44" s="1490" t="str">
        <f t="shared" si="1"/>
        <v/>
      </c>
      <c r="L44" s="413"/>
    </row>
    <row r="45" spans="1:26" ht="18.75" hidden="1" customHeight="1">
      <c r="A45" s="416">
        <v>85</v>
      </c>
      <c r="B45" s="234"/>
      <c r="C45" s="252">
        <v>812</v>
      </c>
      <c r="D45" s="263" t="s">
        <v>1445</v>
      </c>
      <c r="E45" s="554"/>
      <c r="F45" s="555">
        <f t="shared" si="5"/>
        <v>0</v>
      </c>
      <c r="G45" s="478"/>
      <c r="H45" s="479"/>
      <c r="I45" s="479"/>
      <c r="J45" s="480"/>
      <c r="K45" s="1490" t="str">
        <f t="shared" si="1"/>
        <v/>
      </c>
      <c r="L45" s="413"/>
    </row>
    <row r="46" spans="1:26" ht="18.75" hidden="1" customHeight="1">
      <c r="A46" s="416">
        <v>85</v>
      </c>
      <c r="B46" s="234"/>
      <c r="C46" s="252">
        <v>814</v>
      </c>
      <c r="D46" s="263" t="s">
        <v>1446</v>
      </c>
      <c r="E46" s="558"/>
      <c r="F46" s="559">
        <f t="shared" si="5"/>
        <v>0</v>
      </c>
      <c r="G46" s="487"/>
      <c r="H46" s="488"/>
      <c r="I46" s="488"/>
      <c r="J46" s="489"/>
      <c r="K46" s="1490" t="str">
        <f t="shared" si="1"/>
        <v/>
      </c>
      <c r="L46" s="413"/>
    </row>
    <row r="47" spans="1:26" s="285" customFormat="1" ht="18.75" hidden="1" customHeight="1">
      <c r="A47" s="417">
        <v>95</v>
      </c>
      <c r="B47" s="254">
        <v>1000</v>
      </c>
      <c r="C47" s="255" t="s">
        <v>761</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762</v>
      </c>
      <c r="E48" s="552"/>
      <c r="F48" s="553">
        <f>G48+H48+I48+J48</f>
        <v>0</v>
      </c>
      <c r="G48" s="475"/>
      <c r="H48" s="476"/>
      <c r="I48" s="476"/>
      <c r="J48" s="477"/>
      <c r="K48" s="1490" t="str">
        <f t="shared" si="1"/>
        <v/>
      </c>
      <c r="L48" s="413"/>
    </row>
    <row r="49" spans="1:26" ht="18.75" hidden="1" customHeight="1">
      <c r="A49" s="416">
        <v>105</v>
      </c>
      <c r="B49" s="234"/>
      <c r="C49" s="228">
        <v>1002</v>
      </c>
      <c r="D49" s="229" t="s">
        <v>763</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764</v>
      </c>
      <c r="E50" s="554"/>
      <c r="F50" s="555">
        <f>G50+H50+I50+J50</f>
        <v>0</v>
      </c>
      <c r="G50" s="478"/>
      <c r="H50" s="479"/>
      <c r="I50" s="479"/>
      <c r="J50" s="480"/>
      <c r="K50" s="1490" t="str">
        <f t="shared" si="1"/>
        <v/>
      </c>
      <c r="L50" s="413"/>
    </row>
    <row r="51" spans="1:26" ht="18.75" hidden="1" customHeight="1">
      <c r="A51" s="416">
        <v>125</v>
      </c>
      <c r="B51" s="234"/>
      <c r="C51" s="231">
        <v>1007</v>
      </c>
      <c r="D51" s="259" t="s">
        <v>765</v>
      </c>
      <c r="E51" s="558"/>
      <c r="F51" s="559">
        <f>G51+H51+I51+J51</f>
        <v>0</v>
      </c>
      <c r="G51" s="487"/>
      <c r="H51" s="488"/>
      <c r="I51" s="488"/>
      <c r="J51" s="489"/>
      <c r="K51" s="1490" t="str">
        <f t="shared" si="1"/>
        <v/>
      </c>
      <c r="L51" s="413"/>
    </row>
    <row r="52" spans="1:26" s="285" customFormat="1" ht="18.75" hidden="1" customHeight="1">
      <c r="A52" s="417">
        <v>130</v>
      </c>
      <c r="B52" s="254">
        <v>1300</v>
      </c>
      <c r="C52" s="255" t="s">
        <v>766</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767</v>
      </c>
      <c r="E53" s="552"/>
      <c r="F53" s="553">
        <f>G53+H53+I53+J53</f>
        <v>0</v>
      </c>
      <c r="G53" s="475"/>
      <c r="H53" s="476"/>
      <c r="I53" s="476"/>
      <c r="J53" s="477"/>
      <c r="K53" s="1490" t="str">
        <f t="shared" si="1"/>
        <v/>
      </c>
      <c r="L53" s="413"/>
    </row>
    <row r="54" spans="1:26" ht="18.75" hidden="1" customHeight="1">
      <c r="A54" s="416">
        <v>140</v>
      </c>
      <c r="B54" s="225"/>
      <c r="C54" s="228">
        <v>1302</v>
      </c>
      <c r="D54" s="264" t="s">
        <v>768</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769</v>
      </c>
      <c r="E55" s="554"/>
      <c r="F55" s="555">
        <f>G55+H55+I55+J55</f>
        <v>0</v>
      </c>
      <c r="G55" s="478"/>
      <c r="H55" s="479"/>
      <c r="I55" s="479"/>
      <c r="J55" s="480"/>
      <c r="K55" s="1490" t="str">
        <f t="shared" si="1"/>
        <v/>
      </c>
      <c r="L55" s="413"/>
    </row>
    <row r="56" spans="1:26" ht="18.75" hidden="1" customHeight="1">
      <c r="A56" s="416"/>
      <c r="B56" s="225"/>
      <c r="C56" s="228">
        <v>1304</v>
      </c>
      <c r="D56" s="264" t="s">
        <v>770</v>
      </c>
      <c r="E56" s="554"/>
      <c r="F56" s="555">
        <f>G56+H56+I56+J56</f>
        <v>0</v>
      </c>
      <c r="G56" s="478"/>
      <c r="H56" s="479"/>
      <c r="I56" s="479"/>
      <c r="J56" s="480"/>
      <c r="K56" s="1490" t="str">
        <f t="shared" si="1"/>
        <v/>
      </c>
      <c r="L56" s="413"/>
    </row>
    <row r="57" spans="1:26" ht="18.75" hidden="1" customHeight="1">
      <c r="A57" s="416">
        <v>150</v>
      </c>
      <c r="B57" s="225"/>
      <c r="C57" s="252">
        <v>1308</v>
      </c>
      <c r="D57" s="265" t="s">
        <v>771</v>
      </c>
      <c r="E57" s="558"/>
      <c r="F57" s="559">
        <f>G57+H57+I57+J57</f>
        <v>0</v>
      </c>
      <c r="G57" s="487"/>
      <c r="H57" s="488"/>
      <c r="I57" s="488"/>
      <c r="J57" s="489"/>
      <c r="K57" s="1490" t="str">
        <f t="shared" si="1"/>
        <v/>
      </c>
      <c r="L57" s="413"/>
    </row>
    <row r="58" spans="1:26" s="285" customFormat="1" ht="18.75" hidden="1" customHeight="1">
      <c r="A58" s="417">
        <v>160</v>
      </c>
      <c r="B58" s="254">
        <v>1400</v>
      </c>
      <c r="C58" s="255" t="s">
        <v>772</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773</v>
      </c>
      <c r="E59" s="552"/>
      <c r="F59" s="553">
        <f>G59+H59+I59+J59</f>
        <v>0</v>
      </c>
      <c r="G59" s="475"/>
      <c r="H59" s="476"/>
      <c r="I59" s="476"/>
      <c r="J59" s="477"/>
      <c r="K59" s="1490" t="str">
        <f t="shared" si="1"/>
        <v/>
      </c>
      <c r="L59" s="413"/>
    </row>
    <row r="60" spans="1:26" ht="18.75" hidden="1" customHeight="1">
      <c r="A60" s="416">
        <v>170</v>
      </c>
      <c r="B60" s="225"/>
      <c r="C60" s="231">
        <v>1402</v>
      </c>
      <c r="D60" s="266" t="s">
        <v>774</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775</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776</v>
      </c>
      <c r="E62" s="552"/>
      <c r="F62" s="553">
        <f>G62+H62+I62+J62</f>
        <v>0</v>
      </c>
      <c r="G62" s="475"/>
      <c r="H62" s="476"/>
      <c r="I62" s="476"/>
      <c r="J62" s="477"/>
      <c r="K62" s="1490" t="str">
        <f t="shared" si="1"/>
        <v/>
      </c>
      <c r="L62" s="413"/>
    </row>
    <row r="63" spans="1:26" ht="18.75" hidden="1" customHeight="1">
      <c r="A63" s="416">
        <v>185</v>
      </c>
      <c r="B63" s="225"/>
      <c r="C63" s="231">
        <v>1502</v>
      </c>
      <c r="D63" s="268" t="s">
        <v>777</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778</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779</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780</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2133</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781</v>
      </c>
      <c r="E68" s="554"/>
      <c r="F68" s="555">
        <f t="shared" si="11"/>
        <v>0</v>
      </c>
      <c r="G68" s="478"/>
      <c r="H68" s="479"/>
      <c r="I68" s="479"/>
      <c r="J68" s="480"/>
      <c r="K68" s="1490" t="str">
        <f t="shared" si="1"/>
        <v/>
      </c>
      <c r="L68" s="413"/>
    </row>
    <row r="69" spans="1:26" ht="18.75" hidden="1" customHeight="1">
      <c r="A69" s="416">
        <v>225</v>
      </c>
      <c r="B69" s="225"/>
      <c r="C69" s="228">
        <v>1706</v>
      </c>
      <c r="D69" s="229" t="s">
        <v>782</v>
      </c>
      <c r="E69" s="554"/>
      <c r="F69" s="555">
        <f t="shared" si="11"/>
        <v>0</v>
      </c>
      <c r="G69" s="478"/>
      <c r="H69" s="479"/>
      <c r="I69" s="479"/>
      <c r="J69" s="480"/>
      <c r="K69" s="1490" t="str">
        <f t="shared" si="1"/>
        <v/>
      </c>
      <c r="L69" s="413"/>
    </row>
    <row r="70" spans="1:26" ht="18.75" hidden="1" customHeight="1">
      <c r="A70" s="416">
        <v>226</v>
      </c>
      <c r="B70" s="225"/>
      <c r="C70" s="228">
        <v>1707</v>
      </c>
      <c r="D70" s="229" t="s">
        <v>783</v>
      </c>
      <c r="E70" s="554"/>
      <c r="F70" s="555">
        <f t="shared" si="11"/>
        <v>0</v>
      </c>
      <c r="G70" s="478"/>
      <c r="H70" s="479"/>
      <c r="I70" s="479"/>
      <c r="J70" s="480"/>
      <c r="K70" s="1490" t="str">
        <f t="shared" si="1"/>
        <v/>
      </c>
      <c r="L70" s="413"/>
    </row>
    <row r="71" spans="1:26" ht="18.75" hidden="1" customHeight="1">
      <c r="A71" s="416">
        <v>227</v>
      </c>
      <c r="B71" s="225"/>
      <c r="C71" s="231">
        <v>1709</v>
      </c>
      <c r="D71" s="259" t="s">
        <v>784</v>
      </c>
      <c r="E71" s="558"/>
      <c r="F71" s="559">
        <f t="shared" si="11"/>
        <v>0</v>
      </c>
      <c r="G71" s="487"/>
      <c r="H71" s="488"/>
      <c r="I71" s="488"/>
      <c r="J71" s="489"/>
      <c r="K71" s="1490" t="str">
        <f t="shared" si="1"/>
        <v/>
      </c>
      <c r="L71" s="413"/>
    </row>
    <row r="72" spans="1:26" s="285" customFormat="1" ht="18.75" hidden="1" customHeight="1">
      <c r="A72" s="417">
        <v>235</v>
      </c>
      <c r="B72" s="254">
        <v>1900</v>
      </c>
      <c r="C72" s="255" t="s">
        <v>786</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787</v>
      </c>
      <c r="D73" s="256"/>
      <c r="E73" s="257"/>
      <c r="F73" s="258">
        <f t="shared" si="11"/>
        <v>0</v>
      </c>
      <c r="G73" s="1293"/>
      <c r="H73" s="1294"/>
      <c r="I73" s="1294"/>
      <c r="J73" s="1295"/>
      <c r="K73" s="1490" t="str">
        <f t="shared" si="1"/>
        <v/>
      </c>
      <c r="L73" s="413"/>
      <c r="M73" s="1932"/>
    </row>
    <row r="74" spans="1:26" s="285" customFormat="1" ht="18.75" hidden="1" customHeight="1">
      <c r="A74" s="417">
        <v>265</v>
      </c>
      <c r="B74" s="254">
        <v>2400</v>
      </c>
      <c r="C74" s="255" t="s">
        <v>788</v>
      </c>
      <c r="D74" s="256"/>
      <c r="E74" s="258">
        <f t="shared" ref="E74:J74" si="12">SUM(E75:E89)</f>
        <v>0</v>
      </c>
      <c r="F74" s="258">
        <f t="shared" si="12"/>
        <v>0</v>
      </c>
      <c r="G74" s="545">
        <f t="shared" si="12"/>
        <v>0</v>
      </c>
      <c r="H74" s="546">
        <f t="shared" si="12"/>
        <v>0</v>
      </c>
      <c r="I74" s="547">
        <f t="shared" si="12"/>
        <v>0</v>
      </c>
      <c r="J74" s="548">
        <f t="shared" si="12"/>
        <v>0</v>
      </c>
      <c r="K74" s="1490" t="str">
        <f t="shared" si="1"/>
        <v/>
      </c>
      <c r="L74" s="413"/>
      <c r="M74" s="1932"/>
    </row>
    <row r="75" spans="1:26" ht="18.75" hidden="1" customHeight="1">
      <c r="A75" s="416">
        <v>270</v>
      </c>
      <c r="B75" s="225"/>
      <c r="C75" s="226">
        <v>2401</v>
      </c>
      <c r="D75" s="267" t="s">
        <v>789</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790</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791</v>
      </c>
      <c r="E77" s="554"/>
      <c r="F77" s="555">
        <f t="shared" si="13"/>
        <v>0</v>
      </c>
      <c r="G77" s="478"/>
      <c r="H77" s="479"/>
      <c r="I77" s="479"/>
      <c r="J77" s="480"/>
      <c r="K77" s="1490" t="str">
        <f t="shared" si="1"/>
        <v/>
      </c>
      <c r="L77" s="413"/>
    </row>
    <row r="78" spans="1:26" ht="18.75" hidden="1" customHeight="1">
      <c r="A78" s="416">
        <v>290</v>
      </c>
      <c r="B78" s="225"/>
      <c r="C78" s="228">
        <v>2405</v>
      </c>
      <c r="D78" s="264" t="s">
        <v>792</v>
      </c>
      <c r="E78" s="554"/>
      <c r="F78" s="555">
        <f t="shared" si="13"/>
        <v>0</v>
      </c>
      <c r="G78" s="478"/>
      <c r="H78" s="479"/>
      <c r="I78" s="479"/>
      <c r="J78" s="480"/>
      <c r="K78" s="1490" t="str">
        <f t="shared" si="1"/>
        <v/>
      </c>
      <c r="L78" s="413"/>
    </row>
    <row r="79" spans="1:26" ht="18.75" hidden="1" customHeight="1">
      <c r="A79" s="416">
        <v>295</v>
      </c>
      <c r="B79" s="225"/>
      <c r="C79" s="228">
        <v>2406</v>
      </c>
      <c r="D79" s="264" t="s">
        <v>793</v>
      </c>
      <c r="E79" s="554"/>
      <c r="F79" s="555">
        <f t="shared" si="13"/>
        <v>0</v>
      </c>
      <c r="G79" s="478"/>
      <c r="H79" s="479"/>
      <c r="I79" s="479"/>
      <c r="J79" s="480"/>
      <c r="K79" s="1490" t="str">
        <f t="shared" si="1"/>
        <v/>
      </c>
      <c r="L79" s="413"/>
    </row>
    <row r="80" spans="1:26" ht="18.75" hidden="1" customHeight="1">
      <c r="A80" s="416">
        <v>300</v>
      </c>
      <c r="B80" s="225"/>
      <c r="C80" s="228">
        <v>2407</v>
      </c>
      <c r="D80" s="264" t="s">
        <v>794</v>
      </c>
      <c r="E80" s="554"/>
      <c r="F80" s="555">
        <f t="shared" si="13"/>
        <v>0</v>
      </c>
      <c r="G80" s="478"/>
      <c r="H80" s="479"/>
      <c r="I80" s="479"/>
      <c r="J80" s="480"/>
      <c r="K80" s="1490" t="str">
        <f t="shared" si="1"/>
        <v/>
      </c>
      <c r="L80" s="413"/>
    </row>
    <row r="81" spans="1:26" ht="18.75" hidden="1" customHeight="1">
      <c r="A81" s="416">
        <v>305</v>
      </c>
      <c r="B81" s="225"/>
      <c r="C81" s="228">
        <v>2408</v>
      </c>
      <c r="D81" s="264" t="s">
        <v>795</v>
      </c>
      <c r="E81" s="554"/>
      <c r="F81" s="555">
        <f t="shared" si="13"/>
        <v>0</v>
      </c>
      <c r="G81" s="478"/>
      <c r="H81" s="479"/>
      <c r="I81" s="479"/>
      <c r="J81" s="480"/>
      <c r="K81" s="1490" t="str">
        <f t="shared" si="1"/>
        <v/>
      </c>
      <c r="L81" s="413"/>
    </row>
    <row r="82" spans="1:26" ht="18.75" hidden="1" customHeight="1">
      <c r="A82" s="416">
        <v>310</v>
      </c>
      <c r="B82" s="225"/>
      <c r="C82" s="228">
        <v>2409</v>
      </c>
      <c r="D82" s="264" t="s">
        <v>796</v>
      </c>
      <c r="E82" s="554"/>
      <c r="F82" s="555">
        <f t="shared" si="13"/>
        <v>0</v>
      </c>
      <c r="G82" s="478"/>
      <c r="H82" s="479"/>
      <c r="I82" s="479"/>
      <c r="J82" s="480"/>
      <c r="K82" s="1490" t="str">
        <f t="shared" si="1"/>
        <v/>
      </c>
      <c r="L82" s="413"/>
    </row>
    <row r="83" spans="1:26" ht="18.75" hidden="1" customHeight="1">
      <c r="A83" s="416">
        <v>315</v>
      </c>
      <c r="B83" s="225"/>
      <c r="C83" s="228">
        <v>2410</v>
      </c>
      <c r="D83" s="264" t="s">
        <v>797</v>
      </c>
      <c r="E83" s="554"/>
      <c r="F83" s="555">
        <f t="shared" si="13"/>
        <v>0</v>
      </c>
      <c r="G83" s="478"/>
      <c r="H83" s="479"/>
      <c r="I83" s="479"/>
      <c r="J83" s="480"/>
      <c r="K83" s="1490" t="str">
        <f t="shared" si="1"/>
        <v/>
      </c>
      <c r="L83" s="413"/>
    </row>
    <row r="84" spans="1:26" ht="18.75" hidden="1" customHeight="1">
      <c r="A84" s="416">
        <v>325</v>
      </c>
      <c r="B84" s="225"/>
      <c r="C84" s="228">
        <v>2412</v>
      </c>
      <c r="D84" s="229" t="s">
        <v>798</v>
      </c>
      <c r="E84" s="554"/>
      <c r="F84" s="555">
        <f t="shared" si="13"/>
        <v>0</v>
      </c>
      <c r="G84" s="478"/>
      <c r="H84" s="479"/>
      <c r="I84" s="479"/>
      <c r="J84" s="480"/>
      <c r="K84" s="1490" t="str">
        <f t="shared" si="1"/>
        <v/>
      </c>
      <c r="L84" s="413"/>
    </row>
    <row r="85" spans="1:26" ht="18.75" hidden="1" customHeight="1">
      <c r="A85" s="416">
        <v>330</v>
      </c>
      <c r="B85" s="225"/>
      <c r="C85" s="228">
        <v>2413</v>
      </c>
      <c r="D85" s="264" t="s">
        <v>799</v>
      </c>
      <c r="E85" s="554"/>
      <c r="F85" s="555">
        <f t="shared" si="13"/>
        <v>0</v>
      </c>
      <c r="G85" s="478"/>
      <c r="H85" s="479"/>
      <c r="I85" s="479"/>
      <c r="J85" s="480"/>
      <c r="K85" s="1490" t="str">
        <f t="shared" si="1"/>
        <v/>
      </c>
      <c r="L85" s="413"/>
    </row>
    <row r="86" spans="1:26" ht="24.75" hidden="1" customHeight="1">
      <c r="A86" s="418">
        <v>335</v>
      </c>
      <c r="B86" s="225"/>
      <c r="C86" s="228">
        <v>2415</v>
      </c>
      <c r="D86" s="229" t="s">
        <v>800</v>
      </c>
      <c r="E86" s="554"/>
      <c r="F86" s="555">
        <f t="shared" si="13"/>
        <v>0</v>
      </c>
      <c r="G86" s="478"/>
      <c r="H86" s="479"/>
      <c r="I86" s="479"/>
      <c r="J86" s="480"/>
      <c r="K86" s="1490" t="str">
        <f t="shared" si="1"/>
        <v/>
      </c>
      <c r="L86" s="413"/>
    </row>
    <row r="87" spans="1:26" ht="18.75" hidden="1" customHeight="1">
      <c r="A87" s="419">
        <v>340</v>
      </c>
      <c r="B87" s="235"/>
      <c r="C87" s="228">
        <v>2417</v>
      </c>
      <c r="D87" s="269" t="s">
        <v>2191</v>
      </c>
      <c r="E87" s="554"/>
      <c r="F87" s="555">
        <f>G87+H87+I87+J87</f>
        <v>0</v>
      </c>
      <c r="G87" s="478"/>
      <c r="H87" s="479"/>
      <c r="I87" s="479"/>
      <c r="J87" s="480"/>
      <c r="K87" s="1490" t="str">
        <f t="shared" si="1"/>
        <v/>
      </c>
      <c r="L87" s="413"/>
    </row>
    <row r="88" spans="1:26" ht="18.75" hidden="1" customHeight="1">
      <c r="A88" s="419">
        <v>340</v>
      </c>
      <c r="B88" s="235"/>
      <c r="C88" s="228">
        <v>2418</v>
      </c>
      <c r="D88" s="269" t="s">
        <v>801</v>
      </c>
      <c r="E88" s="554"/>
      <c r="F88" s="555">
        <f t="shared" si="13"/>
        <v>0</v>
      </c>
      <c r="G88" s="478"/>
      <c r="H88" s="479"/>
      <c r="I88" s="479"/>
      <c r="J88" s="480"/>
      <c r="K88" s="1490" t="str">
        <f t="shared" si="1"/>
        <v/>
      </c>
      <c r="L88" s="413"/>
    </row>
    <row r="89" spans="1:26" ht="18.75" hidden="1" customHeight="1">
      <c r="A89" s="419">
        <v>345</v>
      </c>
      <c r="B89" s="236"/>
      <c r="C89" s="231">
        <v>2419</v>
      </c>
      <c r="D89" s="266" t="s">
        <v>802</v>
      </c>
      <c r="E89" s="558"/>
      <c r="F89" s="559">
        <f t="shared" si="13"/>
        <v>0</v>
      </c>
      <c r="G89" s="487"/>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803</v>
      </c>
      <c r="D90" s="256"/>
      <c r="E90" s="258">
        <f t="shared" ref="E90:J90" si="15">SUM(E91:E92)</f>
        <v>1200000</v>
      </c>
      <c r="F90" s="258">
        <f t="shared" si="15"/>
        <v>985213</v>
      </c>
      <c r="G90" s="545">
        <f t="shared" si="15"/>
        <v>971063</v>
      </c>
      <c r="H90" s="546">
        <f t="shared" si="15"/>
        <v>0</v>
      </c>
      <c r="I90" s="547">
        <f t="shared" si="15"/>
        <v>14150</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804</v>
      </c>
      <c r="E91" s="552">
        <v>1200000</v>
      </c>
      <c r="F91" s="553">
        <f>G91+H91+I91+J91</f>
        <v>985213</v>
      </c>
      <c r="G91" s="475">
        <v>971063</v>
      </c>
      <c r="H91" s="476"/>
      <c r="I91" s="476">
        <v>14150</v>
      </c>
      <c r="J91" s="477"/>
      <c r="K91" s="1490">
        <f t="shared" si="14"/>
        <v>1</v>
      </c>
      <c r="L91" s="413"/>
    </row>
    <row r="92" spans="1:26" ht="18.75" hidden="1" customHeight="1">
      <c r="A92" s="419">
        <v>356</v>
      </c>
      <c r="B92" s="236"/>
      <c r="C92" s="231">
        <v>2502</v>
      </c>
      <c r="D92" s="271" t="s">
        <v>388</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389</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390</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391</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392</v>
      </c>
      <c r="D96" s="229" t="s">
        <v>393</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394</v>
      </c>
      <c r="D97" s="229" t="s">
        <v>395</v>
      </c>
      <c r="E97" s="554"/>
      <c r="F97" s="555">
        <f t="shared" si="17"/>
        <v>0</v>
      </c>
      <c r="G97" s="478"/>
      <c r="H97" s="479"/>
      <c r="I97" s="479"/>
      <c r="J97" s="480"/>
      <c r="K97" s="1490" t="str">
        <f t="shared" si="14"/>
        <v/>
      </c>
      <c r="L97" s="413"/>
    </row>
    <row r="98" spans="1:26" ht="18.75" hidden="1" customHeight="1">
      <c r="A98" s="422">
        <v>390</v>
      </c>
      <c r="B98" s="237"/>
      <c r="C98" s="228">
        <v>2704</v>
      </c>
      <c r="D98" s="229" t="s">
        <v>396</v>
      </c>
      <c r="E98" s="554"/>
      <c r="F98" s="555">
        <f t="shared" si="17"/>
        <v>0</v>
      </c>
      <c r="G98" s="478"/>
      <c r="H98" s="479"/>
      <c r="I98" s="479"/>
      <c r="J98" s="480"/>
      <c r="K98" s="1490" t="str">
        <f t="shared" si="14"/>
        <v/>
      </c>
      <c r="L98" s="413"/>
    </row>
    <row r="99" spans="1:26" ht="18.75" hidden="1" customHeight="1">
      <c r="A99" s="422">
        <v>395</v>
      </c>
      <c r="B99" s="225"/>
      <c r="C99" s="228" t="s">
        <v>397</v>
      </c>
      <c r="D99" s="229" t="s">
        <v>398</v>
      </c>
      <c r="E99" s="554"/>
      <c r="F99" s="555">
        <f t="shared" si="17"/>
        <v>0</v>
      </c>
      <c r="G99" s="478"/>
      <c r="H99" s="479"/>
      <c r="I99" s="479"/>
      <c r="J99" s="480"/>
      <c r="K99" s="1490" t="str">
        <f t="shared" si="14"/>
        <v/>
      </c>
      <c r="L99" s="413"/>
    </row>
    <row r="100" spans="1:26" ht="18.75" hidden="1" customHeight="1">
      <c r="A100" s="422">
        <v>400</v>
      </c>
      <c r="B100" s="232"/>
      <c r="C100" s="228">
        <v>2706</v>
      </c>
      <c r="D100" s="229" t="s">
        <v>399</v>
      </c>
      <c r="E100" s="554"/>
      <c r="F100" s="555">
        <f t="shared" si="17"/>
        <v>0</v>
      </c>
      <c r="G100" s="478"/>
      <c r="H100" s="479"/>
      <c r="I100" s="479"/>
      <c r="J100" s="480"/>
      <c r="K100" s="1490" t="str">
        <f t="shared" si="14"/>
        <v/>
      </c>
      <c r="L100" s="413"/>
    </row>
    <row r="101" spans="1:26" ht="18.75" hidden="1" customHeight="1">
      <c r="A101" s="422">
        <v>405</v>
      </c>
      <c r="B101" s="225"/>
      <c r="C101" s="228" t="s">
        <v>400</v>
      </c>
      <c r="D101" s="229" t="s">
        <v>401</v>
      </c>
      <c r="E101" s="554"/>
      <c r="F101" s="555">
        <f t="shared" si="17"/>
        <v>0</v>
      </c>
      <c r="G101" s="478"/>
      <c r="H101" s="479"/>
      <c r="I101" s="479"/>
      <c r="J101" s="480"/>
      <c r="K101" s="1490" t="str">
        <f t="shared" si="14"/>
        <v/>
      </c>
      <c r="L101" s="413"/>
    </row>
    <row r="102" spans="1:26" ht="18.75" hidden="1" customHeight="1">
      <c r="A102" s="422">
        <v>410</v>
      </c>
      <c r="B102" s="232"/>
      <c r="C102" s="228" t="s">
        <v>402</v>
      </c>
      <c r="D102" s="229" t="s">
        <v>808</v>
      </c>
      <c r="E102" s="554"/>
      <c r="F102" s="555">
        <f t="shared" si="17"/>
        <v>0</v>
      </c>
      <c r="G102" s="478"/>
      <c r="H102" s="479"/>
      <c r="I102" s="479"/>
      <c r="J102" s="480"/>
      <c r="K102" s="1490" t="str">
        <f t="shared" si="14"/>
        <v/>
      </c>
      <c r="L102" s="413"/>
    </row>
    <row r="103" spans="1:26" ht="18.75" hidden="1" customHeight="1">
      <c r="A103" s="422">
        <v>420</v>
      </c>
      <c r="B103" s="225"/>
      <c r="C103" s="228" t="s">
        <v>809</v>
      </c>
      <c r="D103" s="229" t="s">
        <v>810</v>
      </c>
      <c r="E103" s="554"/>
      <c r="F103" s="555">
        <f t="shared" si="17"/>
        <v>0</v>
      </c>
      <c r="G103" s="478"/>
      <c r="H103" s="479"/>
      <c r="I103" s="479"/>
      <c r="J103" s="480"/>
      <c r="K103" s="1490" t="str">
        <f t="shared" si="14"/>
        <v/>
      </c>
      <c r="L103" s="413"/>
    </row>
    <row r="104" spans="1:26" ht="18.75" hidden="1" customHeight="1">
      <c r="A104" s="422">
        <v>425</v>
      </c>
      <c r="B104" s="225"/>
      <c r="C104" s="228" t="s">
        <v>811</v>
      </c>
      <c r="D104" s="229" t="s">
        <v>812</v>
      </c>
      <c r="E104" s="554"/>
      <c r="F104" s="555">
        <f t="shared" si="17"/>
        <v>0</v>
      </c>
      <c r="G104" s="478"/>
      <c r="H104" s="479"/>
      <c r="I104" s="479"/>
      <c r="J104" s="480"/>
      <c r="K104" s="1490" t="str">
        <f t="shared" si="14"/>
        <v/>
      </c>
      <c r="L104" s="413"/>
    </row>
    <row r="105" spans="1:26" ht="18.75" hidden="1" customHeight="1">
      <c r="A105" s="422">
        <v>430</v>
      </c>
      <c r="B105" s="225"/>
      <c r="C105" s="228" t="s">
        <v>813</v>
      </c>
      <c r="D105" s="229" t="s">
        <v>814</v>
      </c>
      <c r="E105" s="554"/>
      <c r="F105" s="555">
        <f t="shared" si="17"/>
        <v>0</v>
      </c>
      <c r="G105" s="478"/>
      <c r="H105" s="479"/>
      <c r="I105" s="479"/>
      <c r="J105" s="480"/>
      <c r="K105" s="1490" t="str">
        <f t="shared" si="14"/>
        <v/>
      </c>
      <c r="L105" s="413"/>
    </row>
    <row r="106" spans="1:26" ht="18.75" hidden="1" customHeight="1">
      <c r="A106" s="422">
        <v>436</v>
      </c>
      <c r="B106" s="225"/>
      <c r="C106" s="228" t="s">
        <v>815</v>
      </c>
      <c r="D106" s="272" t="s">
        <v>816</v>
      </c>
      <c r="E106" s="554"/>
      <c r="F106" s="555">
        <f t="shared" si="17"/>
        <v>0</v>
      </c>
      <c r="G106" s="478"/>
      <c r="H106" s="479"/>
      <c r="I106" s="479"/>
      <c r="J106" s="480"/>
      <c r="K106" s="1490" t="str">
        <f t="shared" si="14"/>
        <v/>
      </c>
      <c r="L106" s="413"/>
    </row>
    <row r="107" spans="1:26" ht="18.75" hidden="1" customHeight="1">
      <c r="A107" s="422">
        <v>440</v>
      </c>
      <c r="B107" s="225"/>
      <c r="C107" s="231" t="s">
        <v>817</v>
      </c>
      <c r="D107" s="273" t="s">
        <v>818</v>
      </c>
      <c r="E107" s="558"/>
      <c r="F107" s="559">
        <f t="shared" si="17"/>
        <v>0</v>
      </c>
      <c r="G107" s="487"/>
      <c r="H107" s="488"/>
      <c r="I107" s="488"/>
      <c r="J107" s="489"/>
      <c r="K107" s="1490" t="str">
        <f t="shared" si="14"/>
        <v/>
      </c>
      <c r="L107" s="413"/>
    </row>
    <row r="108" spans="1:26" s="285" customFormat="1" ht="18.75" customHeight="1">
      <c r="A108" s="421">
        <v>445</v>
      </c>
      <c r="B108" s="254">
        <v>2800</v>
      </c>
      <c r="C108" s="255" t="s">
        <v>819</v>
      </c>
      <c r="D108" s="256"/>
      <c r="E108" s="258">
        <f>+E109+E110+E111</f>
        <v>0</v>
      </c>
      <c r="F108" s="258">
        <f>+F109+F110+F111</f>
        <v>180516</v>
      </c>
      <c r="G108" s="545">
        <f>+G109+G110+G111</f>
        <v>179671</v>
      </c>
      <c r="H108" s="546">
        <f>SUM(H109:H111)</f>
        <v>0</v>
      </c>
      <c r="I108" s="547">
        <f>+I109+I110+I111</f>
        <v>0</v>
      </c>
      <c r="J108" s="548">
        <f>SUM(J109:J111)</f>
        <v>845</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820</v>
      </c>
      <c r="E109" s="552"/>
      <c r="F109" s="553">
        <f>G109+H109+I109+J109</f>
        <v>0</v>
      </c>
      <c r="G109" s="475"/>
      <c r="H109" s="476"/>
      <c r="I109" s="476"/>
      <c r="J109" s="477"/>
      <c r="K109" s="1490" t="str">
        <f t="shared" si="14"/>
        <v/>
      </c>
      <c r="L109" s="413"/>
    </row>
    <row r="110" spans="1:26" ht="18.75" customHeight="1">
      <c r="A110" s="422">
        <v>455</v>
      </c>
      <c r="B110" s="225"/>
      <c r="C110" s="228">
        <v>2802</v>
      </c>
      <c r="D110" s="269" t="s">
        <v>821</v>
      </c>
      <c r="E110" s="554">
        <v>0</v>
      </c>
      <c r="F110" s="555">
        <f>G110+H110+I110+J110</f>
        <v>180516</v>
      </c>
      <c r="G110" s="478">
        <v>179671</v>
      </c>
      <c r="H110" s="479"/>
      <c r="I110" s="479"/>
      <c r="J110" s="480">
        <v>845</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565</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1300</v>
      </c>
      <c r="D112" s="256"/>
      <c r="E112" s="258">
        <f t="shared" ref="E112:J112" si="18">SUM(E113:E120)</f>
        <v>0</v>
      </c>
      <c r="F112" s="258">
        <f t="shared" si="18"/>
        <v>16714</v>
      </c>
      <c r="G112" s="545">
        <f t="shared" si="18"/>
        <v>4928</v>
      </c>
      <c r="H112" s="546">
        <f t="shared" si="18"/>
        <v>0</v>
      </c>
      <c r="I112" s="547">
        <f t="shared" si="18"/>
        <v>12631</v>
      </c>
      <c r="J112" s="548">
        <f t="shared" si="18"/>
        <v>-845</v>
      </c>
      <c r="K112" s="1490">
        <f t="shared" si="14"/>
        <v>1</v>
      </c>
      <c r="L112" s="413"/>
      <c r="M112" s="1932"/>
      <c r="N112" s="283"/>
      <c r="O112" s="283"/>
      <c r="P112" s="283"/>
      <c r="Q112" s="283"/>
      <c r="R112" s="283"/>
      <c r="S112" s="283"/>
      <c r="T112" s="283"/>
      <c r="U112" s="283"/>
      <c r="V112" s="283"/>
      <c r="W112" s="283"/>
      <c r="X112" s="283"/>
      <c r="Y112" s="283"/>
      <c r="Z112" s="283"/>
    </row>
    <row r="113" spans="1:26" ht="18.75" customHeight="1">
      <c r="A113" s="422">
        <v>475</v>
      </c>
      <c r="B113" s="225"/>
      <c r="C113" s="226">
        <v>3601</v>
      </c>
      <c r="D113" s="267" t="s">
        <v>823</v>
      </c>
      <c r="E113" s="552"/>
      <c r="F113" s="553">
        <f t="shared" ref="F113:F120" si="19">G113+H113+I113+J113</f>
        <v>0</v>
      </c>
      <c r="G113" s="475">
        <v>3</v>
      </c>
      <c r="H113" s="476"/>
      <c r="I113" s="476">
        <v>-3</v>
      </c>
      <c r="J113" s="477"/>
      <c r="K113" s="1490">
        <f t="shared" si="14"/>
        <v>1</v>
      </c>
      <c r="L113" s="413"/>
    </row>
    <row r="114" spans="1:26" ht="18.75" hidden="1" customHeight="1">
      <c r="A114" s="422">
        <v>480</v>
      </c>
      <c r="B114" s="225"/>
      <c r="C114" s="228">
        <v>3605</v>
      </c>
      <c r="D114" s="229" t="s">
        <v>1728</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2190</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1289</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customHeight="1">
      <c r="A117" s="422">
        <v>480</v>
      </c>
      <c r="B117" s="225"/>
      <c r="C117" s="228">
        <v>3611</v>
      </c>
      <c r="D117" s="229" t="s">
        <v>824</v>
      </c>
      <c r="E117" s="554"/>
      <c r="F117" s="555">
        <f t="shared" si="19"/>
        <v>156</v>
      </c>
      <c r="G117" s="478">
        <v>156</v>
      </c>
      <c r="H117" s="479"/>
      <c r="I117" s="479"/>
      <c r="J117" s="480"/>
      <c r="K117" s="1490">
        <f t="shared" si="14"/>
        <v>1</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825</v>
      </c>
      <c r="E118" s="554"/>
      <c r="F118" s="555">
        <f t="shared" si="19"/>
        <v>0</v>
      </c>
      <c r="G118" s="478"/>
      <c r="H118" s="479"/>
      <c r="I118" s="479"/>
      <c r="J118" s="480"/>
      <c r="K118" s="1490" t="str">
        <f t="shared" si="14"/>
        <v/>
      </c>
      <c r="L118" s="413"/>
    </row>
    <row r="119" spans="1:26" ht="18.75" customHeight="1">
      <c r="A119" s="422"/>
      <c r="B119" s="225"/>
      <c r="C119" s="228">
        <v>3618</v>
      </c>
      <c r="D119" s="229" t="s">
        <v>1447</v>
      </c>
      <c r="E119" s="554"/>
      <c r="F119" s="555">
        <f t="shared" si="19"/>
        <v>-845</v>
      </c>
      <c r="G119" s="478"/>
      <c r="H119" s="479"/>
      <c r="I119" s="479"/>
      <c r="J119" s="480">
        <v>-845</v>
      </c>
      <c r="K119" s="1490">
        <f t="shared" si="14"/>
        <v>1</v>
      </c>
      <c r="L119" s="413"/>
    </row>
    <row r="120" spans="1:26" ht="18.75" customHeight="1">
      <c r="A120" s="422">
        <v>490</v>
      </c>
      <c r="B120" s="225"/>
      <c r="C120" s="252">
        <v>3619</v>
      </c>
      <c r="D120" s="273" t="s">
        <v>826</v>
      </c>
      <c r="E120" s="558">
        <v>0</v>
      </c>
      <c r="F120" s="559">
        <f t="shared" si="19"/>
        <v>17403</v>
      </c>
      <c r="G120" s="487">
        <v>4769</v>
      </c>
      <c r="H120" s="488"/>
      <c r="I120" s="488">
        <v>12634</v>
      </c>
      <c r="J120" s="489"/>
      <c r="K120" s="1490">
        <f t="shared" si="14"/>
        <v>1</v>
      </c>
      <c r="L120" s="413"/>
    </row>
    <row r="121" spans="1:26" s="285" customFormat="1" ht="18.75" hidden="1" customHeight="1">
      <c r="A121" s="421">
        <v>495</v>
      </c>
      <c r="B121" s="254">
        <v>3700</v>
      </c>
      <c r="C121" s="255" t="s">
        <v>827</v>
      </c>
      <c r="D121" s="256"/>
      <c r="E121" s="258">
        <f t="shared" ref="E121:J121" si="20">SUM(E122:E124)</f>
        <v>0</v>
      </c>
      <c r="F121" s="258">
        <f t="shared" si="20"/>
        <v>0</v>
      </c>
      <c r="G121" s="545">
        <f t="shared" si="20"/>
        <v>0</v>
      </c>
      <c r="H121" s="546">
        <f t="shared" si="20"/>
        <v>0</v>
      </c>
      <c r="I121" s="547">
        <f t="shared" si="20"/>
        <v>0</v>
      </c>
      <c r="J121" s="548">
        <f t="shared" si="20"/>
        <v>0</v>
      </c>
      <c r="K121" s="1490" t="str">
        <f t="shared" si="14"/>
        <v/>
      </c>
      <c r="L121" s="413"/>
      <c r="M121" s="1932"/>
      <c r="N121" s="283"/>
      <c r="O121" s="283"/>
      <c r="P121" s="283"/>
      <c r="Q121" s="283"/>
      <c r="R121" s="283"/>
      <c r="S121" s="283"/>
      <c r="T121" s="283"/>
      <c r="U121" s="283"/>
      <c r="V121" s="283"/>
      <c r="W121" s="283"/>
      <c r="X121" s="283"/>
      <c r="Y121" s="283"/>
      <c r="Z121" s="283"/>
    </row>
    <row r="122" spans="1:26" ht="18.75" hidden="1" customHeight="1">
      <c r="A122" s="422">
        <v>500</v>
      </c>
      <c r="B122" s="225"/>
      <c r="C122" s="226">
        <v>3701</v>
      </c>
      <c r="D122" s="227" t="s">
        <v>828</v>
      </c>
      <c r="E122" s="552"/>
      <c r="F122" s="553">
        <f>G122+H122+I122+J122</f>
        <v>0</v>
      </c>
      <c r="G122" s="475"/>
      <c r="H122" s="476"/>
      <c r="I122" s="476"/>
      <c r="J122" s="477"/>
      <c r="K122" s="1490" t="str">
        <f t="shared" si="14"/>
        <v/>
      </c>
      <c r="L122" s="413"/>
    </row>
    <row r="123" spans="1:26" ht="18.75" hidden="1" customHeight="1">
      <c r="A123" s="422">
        <v>505</v>
      </c>
      <c r="B123" s="225"/>
      <c r="C123" s="228">
        <v>3702</v>
      </c>
      <c r="D123" s="229" t="s">
        <v>829</v>
      </c>
      <c r="E123" s="554"/>
      <c r="F123" s="555">
        <f>G123+H123+I123+J123</f>
        <v>0</v>
      </c>
      <c r="G123" s="478"/>
      <c r="H123" s="479"/>
      <c r="I123" s="479"/>
      <c r="J123" s="480"/>
      <c r="K123" s="1490" t="str">
        <f t="shared" si="14"/>
        <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830</v>
      </c>
      <c r="E124" s="558"/>
      <c r="F124" s="559">
        <f>G124+H124+I124+J124</f>
        <v>0</v>
      </c>
      <c r="G124" s="487"/>
      <c r="H124" s="488"/>
      <c r="I124" s="488"/>
      <c r="J124" s="489"/>
      <c r="K124" s="1490" t="str">
        <f t="shared" si="14"/>
        <v/>
      </c>
      <c r="L124" s="413"/>
    </row>
    <row r="125" spans="1:26" s="286" customFormat="1" ht="18.75" hidden="1" customHeight="1">
      <c r="A125" s="423">
        <v>515</v>
      </c>
      <c r="B125" s="254">
        <v>4000</v>
      </c>
      <c r="C125" s="255" t="s">
        <v>1347</v>
      </c>
      <c r="D125" s="256"/>
      <c r="E125" s="258">
        <f t="shared" ref="E125:J125" si="21">SUM(E126:E136)</f>
        <v>0</v>
      </c>
      <c r="F125" s="258">
        <f t="shared" si="21"/>
        <v>0</v>
      </c>
      <c r="G125" s="545">
        <f t="shared" si="21"/>
        <v>0</v>
      </c>
      <c r="H125" s="546">
        <f t="shared" si="21"/>
        <v>0</v>
      </c>
      <c r="I125" s="547">
        <f t="shared" si="21"/>
        <v>0</v>
      </c>
      <c r="J125" s="548">
        <f t="shared" si="21"/>
        <v>0</v>
      </c>
      <c r="K125" s="1490" t="str">
        <f t="shared" si="14"/>
        <v/>
      </c>
      <c r="L125" s="413"/>
      <c r="M125" s="1932"/>
      <c r="N125" s="283"/>
      <c r="O125" s="283"/>
      <c r="P125" s="283"/>
      <c r="Q125" s="283"/>
      <c r="R125" s="283"/>
      <c r="S125" s="283"/>
      <c r="T125" s="283"/>
      <c r="U125" s="283"/>
      <c r="V125" s="283"/>
      <c r="W125" s="283"/>
      <c r="X125" s="283"/>
      <c r="Y125" s="283"/>
      <c r="Z125" s="283"/>
    </row>
    <row r="126" spans="1:26" s="287" customFormat="1" ht="18.75" hidden="1" customHeight="1">
      <c r="A126" s="424">
        <v>516</v>
      </c>
      <c r="B126" s="225"/>
      <c r="C126" s="226">
        <v>4021</v>
      </c>
      <c r="D126" s="275" t="s">
        <v>832</v>
      </c>
      <c r="E126" s="552"/>
      <c r="F126" s="553">
        <f t="shared" ref="F126:F138" si="22">G126+H126+I126+J126</f>
        <v>0</v>
      </c>
      <c r="G126" s="475"/>
      <c r="H126" s="476"/>
      <c r="I126" s="476"/>
      <c r="J126" s="477"/>
      <c r="K126" s="1490" t="str">
        <f t="shared" si="14"/>
        <v/>
      </c>
      <c r="L126" s="413"/>
      <c r="M126" s="1932"/>
      <c r="N126" s="283"/>
      <c r="O126" s="283"/>
      <c r="P126" s="283"/>
      <c r="Q126" s="283"/>
      <c r="R126" s="283"/>
      <c r="S126" s="283"/>
      <c r="T126" s="283"/>
      <c r="U126" s="283"/>
      <c r="V126" s="283"/>
      <c r="W126" s="283"/>
      <c r="X126" s="283"/>
      <c r="Y126" s="283"/>
      <c r="Z126" s="283"/>
    </row>
    <row r="127" spans="1:26" s="287" customFormat="1" ht="18.75" hidden="1" customHeight="1">
      <c r="A127" s="424">
        <v>517</v>
      </c>
      <c r="B127" s="225"/>
      <c r="C127" s="228">
        <v>4022</v>
      </c>
      <c r="D127" s="276" t="s">
        <v>482</v>
      </c>
      <c r="E127" s="554"/>
      <c r="F127" s="555">
        <f t="shared" si="22"/>
        <v>0</v>
      </c>
      <c r="G127" s="478"/>
      <c r="H127" s="479"/>
      <c r="I127" s="479"/>
      <c r="J127" s="480"/>
      <c r="K127" s="1490" t="str">
        <f t="shared" si="14"/>
        <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483</v>
      </c>
      <c r="E128" s="554"/>
      <c r="F128" s="555">
        <f t="shared" si="22"/>
        <v>0</v>
      </c>
      <c r="G128" s="478"/>
      <c r="H128" s="479"/>
      <c r="I128" s="479"/>
      <c r="J128" s="480"/>
      <c r="K128" s="1490" t="str">
        <f t="shared" si="14"/>
        <v/>
      </c>
      <c r="L128" s="413"/>
      <c r="M128" s="1934"/>
    </row>
    <row r="129" spans="1:57" s="287" customFormat="1" ht="18.75" hidden="1" customHeight="1">
      <c r="A129" s="424">
        <v>519</v>
      </c>
      <c r="B129" s="225"/>
      <c r="C129" s="228">
        <v>4024</v>
      </c>
      <c r="D129" s="276" t="s">
        <v>484</v>
      </c>
      <c r="E129" s="554"/>
      <c r="F129" s="555">
        <f t="shared" si="22"/>
        <v>0</v>
      </c>
      <c r="G129" s="478"/>
      <c r="H129" s="479"/>
      <c r="I129" s="479"/>
      <c r="J129" s="480"/>
      <c r="K129" s="1490" t="str">
        <f t="shared" si="14"/>
        <v/>
      </c>
      <c r="L129" s="413"/>
      <c r="M129" s="1934"/>
    </row>
    <row r="130" spans="1:57" s="287" customFormat="1" ht="18.75" hidden="1" customHeight="1">
      <c r="A130" s="424">
        <v>520</v>
      </c>
      <c r="B130" s="225"/>
      <c r="C130" s="228">
        <v>4025</v>
      </c>
      <c r="D130" s="276" t="s">
        <v>485</v>
      </c>
      <c r="E130" s="554"/>
      <c r="F130" s="555">
        <f t="shared" si="22"/>
        <v>0</v>
      </c>
      <c r="G130" s="478"/>
      <c r="H130" s="479"/>
      <c r="I130" s="479"/>
      <c r="J130" s="480"/>
      <c r="K130" s="1490" t="str">
        <f t="shared" si="14"/>
        <v/>
      </c>
      <c r="L130" s="413"/>
      <c r="M130" s="1934"/>
    </row>
    <row r="131" spans="1:57" s="287" customFormat="1" ht="18.75" hidden="1" customHeight="1">
      <c r="A131" s="424">
        <v>521</v>
      </c>
      <c r="B131" s="225"/>
      <c r="C131" s="228">
        <v>4026</v>
      </c>
      <c r="D131" s="276" t="s">
        <v>486</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487</v>
      </c>
      <c r="E132" s="554"/>
      <c r="F132" s="555">
        <f t="shared" si="22"/>
        <v>0</v>
      </c>
      <c r="G132" s="478"/>
      <c r="H132" s="479"/>
      <c r="I132" s="479"/>
      <c r="J132" s="480"/>
      <c r="K132" s="1490" t="str">
        <f t="shared" si="14"/>
        <v/>
      </c>
      <c r="L132" s="413"/>
      <c r="M132" s="1934"/>
    </row>
    <row r="133" spans="1:57" s="291" customFormat="1" ht="18.75" hidden="1" customHeight="1">
      <c r="A133" s="424">
        <v>523</v>
      </c>
      <c r="B133" s="225"/>
      <c r="C133" s="228">
        <v>4030</v>
      </c>
      <c r="D133" s="276" t="s">
        <v>488</v>
      </c>
      <c r="E133" s="554"/>
      <c r="F133" s="555">
        <f t="shared" si="22"/>
        <v>0</v>
      </c>
      <c r="G133" s="478"/>
      <c r="H133" s="479"/>
      <c r="I133" s="479"/>
      <c r="J133" s="480"/>
      <c r="K133" s="1490" t="str">
        <f t="shared" si="14"/>
        <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566</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hidden="1" customHeight="1">
      <c r="A135" s="424">
        <v>524</v>
      </c>
      <c r="B135" s="225"/>
      <c r="C135" s="228">
        <v>4040</v>
      </c>
      <c r="D135" s="276" t="s">
        <v>489</v>
      </c>
      <c r="E135" s="554"/>
      <c r="F135" s="555">
        <f t="shared" si="22"/>
        <v>0</v>
      </c>
      <c r="G135" s="478"/>
      <c r="H135" s="479"/>
      <c r="I135" s="479"/>
      <c r="J135" s="480"/>
      <c r="K135" s="1490" t="str">
        <f t="shared" si="14"/>
        <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490</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491</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492</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493</v>
      </c>
      <c r="C139" s="255" t="s">
        <v>13</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14</v>
      </c>
      <c r="E140" s="552"/>
      <c r="F140" s="553">
        <f>G140+H140+I140+J140</f>
        <v>0</v>
      </c>
      <c r="G140" s="475"/>
      <c r="H140" s="476"/>
      <c r="I140" s="476"/>
      <c r="J140" s="477"/>
      <c r="K140" s="1490" t="str">
        <f t="shared" si="14"/>
        <v/>
      </c>
      <c r="L140" s="413"/>
    </row>
    <row r="141" spans="1:57" ht="18.75" hidden="1" customHeight="1">
      <c r="A141" s="422">
        <v>570</v>
      </c>
      <c r="B141" s="225"/>
      <c r="C141" s="252">
        <v>4503</v>
      </c>
      <c r="D141" s="279" t="s">
        <v>15</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16</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1309</v>
      </c>
      <c r="E143" s="552"/>
      <c r="F143" s="553">
        <f t="shared" ref="F143:F150" si="25">G143+H143+I143+J143</f>
        <v>0</v>
      </c>
      <c r="G143" s="475"/>
      <c r="H143" s="476"/>
      <c r="I143" s="476"/>
      <c r="J143" s="477"/>
      <c r="K143" s="1490" t="str">
        <f t="shared" si="14"/>
        <v/>
      </c>
      <c r="L143" s="413"/>
    </row>
    <row r="144" spans="1:57" ht="18.75" hidden="1" customHeight="1">
      <c r="A144" s="422">
        <v>585</v>
      </c>
      <c r="B144" s="225"/>
      <c r="C144" s="228">
        <v>4620</v>
      </c>
      <c r="D144" s="272" t="s">
        <v>1310</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1311</v>
      </c>
      <c r="E145" s="554"/>
      <c r="F145" s="555">
        <f t="shared" si="25"/>
        <v>0</v>
      </c>
      <c r="G145" s="478"/>
      <c r="H145" s="479"/>
      <c r="I145" s="479"/>
      <c r="J145" s="480"/>
      <c r="K145" s="1490" t="str">
        <f t="shared" si="14"/>
        <v/>
      </c>
      <c r="L145" s="413"/>
    </row>
    <row r="146" spans="1:26" ht="18.75" hidden="1" customHeight="1">
      <c r="A146" s="422">
        <v>595</v>
      </c>
      <c r="B146" s="225"/>
      <c r="C146" s="228">
        <v>4640</v>
      </c>
      <c r="D146" s="272" t="s">
        <v>1312</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1313</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1314</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1316</v>
      </c>
      <c r="E149" s="554"/>
      <c r="F149" s="555">
        <f t="shared" si="25"/>
        <v>0</v>
      </c>
      <c r="G149" s="478"/>
      <c r="H149" s="479"/>
      <c r="I149" s="479"/>
      <c r="J149" s="480"/>
      <c r="K149" s="1490" t="str">
        <f t="shared" si="14"/>
        <v/>
      </c>
      <c r="L149" s="413"/>
    </row>
    <row r="150" spans="1:26" ht="18.75" hidden="1" customHeight="1">
      <c r="A150" s="422">
        <v>615</v>
      </c>
      <c r="B150" s="225"/>
      <c r="C150" s="252">
        <v>4680</v>
      </c>
      <c r="D150" s="281" t="s">
        <v>1315</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2134</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2135</v>
      </c>
      <c r="E152" s="552"/>
      <c r="F152" s="553">
        <f t="shared" ref="F152:F159" si="27">G152+H152+I152+J152</f>
        <v>0</v>
      </c>
      <c r="G152" s="475"/>
      <c r="H152" s="476"/>
      <c r="I152" s="476"/>
      <c r="J152" s="477"/>
      <c r="K152" s="1490" t="str">
        <f t="shared" si="14"/>
        <v/>
      </c>
      <c r="L152" s="413"/>
    </row>
    <row r="153" spans="1:26" ht="31.5" hidden="1">
      <c r="A153" s="422">
        <v>585</v>
      </c>
      <c r="B153" s="225"/>
      <c r="C153" s="228">
        <v>4744</v>
      </c>
      <c r="D153" s="272" t="s">
        <v>2136</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2137</v>
      </c>
      <c r="E154" s="554"/>
      <c r="F154" s="555">
        <f t="shared" si="27"/>
        <v>0</v>
      </c>
      <c r="G154" s="478"/>
      <c r="H154" s="479"/>
      <c r="I154" s="479"/>
      <c r="J154" s="480"/>
      <c r="K154" s="1490" t="str">
        <f t="shared" si="14"/>
        <v/>
      </c>
      <c r="L154" s="413"/>
    </row>
    <row r="155" spans="1:26" ht="31.5" hidden="1">
      <c r="A155" s="422">
        <v>595</v>
      </c>
      <c r="B155" s="225"/>
      <c r="C155" s="228">
        <v>4749</v>
      </c>
      <c r="D155" s="272" t="s">
        <v>2138</v>
      </c>
      <c r="E155" s="554"/>
      <c r="F155" s="555">
        <f t="shared" si="27"/>
        <v>0</v>
      </c>
      <c r="G155" s="478"/>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2139</v>
      </c>
      <c r="E156" s="554"/>
      <c r="F156" s="555">
        <f t="shared" si="27"/>
        <v>0</v>
      </c>
      <c r="G156" s="478"/>
      <c r="H156" s="479"/>
      <c r="I156" s="479"/>
      <c r="J156" s="480"/>
      <c r="K156" s="1490" t="str">
        <f t="shared" si="28"/>
        <v/>
      </c>
      <c r="L156" s="413"/>
    </row>
    <row r="157" spans="1:26" ht="31.5" hidden="1">
      <c r="A157" s="422">
        <v>605</v>
      </c>
      <c r="B157" s="225"/>
      <c r="C157" s="228">
        <v>4752</v>
      </c>
      <c r="D157" s="272" t="s">
        <v>2140</v>
      </c>
      <c r="E157" s="554"/>
      <c r="F157" s="555">
        <f t="shared" si="27"/>
        <v>0</v>
      </c>
      <c r="G157" s="478"/>
      <c r="H157" s="479"/>
      <c r="I157" s="479"/>
      <c r="J157" s="480"/>
      <c r="K157" s="1490" t="str">
        <f t="shared" si="28"/>
        <v/>
      </c>
      <c r="L157" s="413"/>
    </row>
    <row r="158" spans="1:26" ht="31.5" hidden="1">
      <c r="A158" s="422">
        <v>610</v>
      </c>
      <c r="B158" s="225"/>
      <c r="C158" s="228">
        <v>4753</v>
      </c>
      <c r="D158" s="272" t="s">
        <v>2141</v>
      </c>
      <c r="E158" s="554"/>
      <c r="F158" s="555">
        <f t="shared" si="27"/>
        <v>0</v>
      </c>
      <c r="G158" s="478"/>
      <c r="H158" s="479"/>
      <c r="I158" s="479"/>
      <c r="J158" s="480"/>
      <c r="K158" s="1490" t="str">
        <f t="shared" si="28"/>
        <v/>
      </c>
      <c r="L158" s="413"/>
    </row>
    <row r="159" spans="1:26" ht="31.5" hidden="1">
      <c r="A159" s="422">
        <v>615</v>
      </c>
      <c r="B159" s="225"/>
      <c r="C159" s="252">
        <v>4759</v>
      </c>
      <c r="D159" s="281" t="s">
        <v>2142</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567</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568</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1417</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569</v>
      </c>
      <c r="E163" s="554"/>
      <c r="F163" s="555">
        <f t="shared" si="30"/>
        <v>0</v>
      </c>
      <c r="G163" s="478"/>
      <c r="H163" s="479"/>
      <c r="I163" s="479"/>
      <c r="J163" s="480"/>
      <c r="K163" s="1490" t="str">
        <f t="shared" si="28"/>
        <v/>
      </c>
      <c r="L163" s="413"/>
    </row>
    <row r="164" spans="1:26" ht="18.75" hidden="1" customHeight="1">
      <c r="A164" s="422">
        <v>595</v>
      </c>
      <c r="B164" s="225"/>
      <c r="C164" s="228">
        <v>4840</v>
      </c>
      <c r="D164" s="272" t="s">
        <v>570</v>
      </c>
      <c r="E164" s="554"/>
      <c r="F164" s="555">
        <f t="shared" si="30"/>
        <v>0</v>
      </c>
      <c r="G164" s="478"/>
      <c r="H164" s="479"/>
      <c r="I164" s="479"/>
      <c r="J164" s="480"/>
      <c r="K164" s="1490" t="str">
        <f t="shared" si="28"/>
        <v/>
      </c>
      <c r="L164" s="413"/>
    </row>
    <row r="165" spans="1:26" ht="31.5" hidden="1">
      <c r="A165" s="422">
        <v>600</v>
      </c>
      <c r="B165" s="225"/>
      <c r="C165" s="228">
        <v>4850</v>
      </c>
      <c r="D165" s="272" t="s">
        <v>571</v>
      </c>
      <c r="E165" s="554"/>
      <c r="F165" s="555">
        <f t="shared" si="30"/>
        <v>0</v>
      </c>
      <c r="G165" s="478"/>
      <c r="H165" s="479"/>
      <c r="I165" s="479"/>
      <c r="J165" s="480"/>
      <c r="K165" s="1490" t="str">
        <f t="shared" si="28"/>
        <v/>
      </c>
      <c r="L165" s="413"/>
    </row>
    <row r="166" spans="1:26" ht="31.5" hidden="1">
      <c r="A166" s="422">
        <v>605</v>
      </c>
      <c r="B166" s="225"/>
      <c r="C166" s="228">
        <v>4860</v>
      </c>
      <c r="D166" s="272" t="s">
        <v>572</v>
      </c>
      <c r="E166" s="554"/>
      <c r="F166" s="555">
        <f t="shared" si="30"/>
        <v>0</v>
      </c>
      <c r="G166" s="478"/>
      <c r="H166" s="479"/>
      <c r="I166" s="479"/>
      <c r="J166" s="480"/>
      <c r="K166" s="1490" t="str">
        <f t="shared" si="28"/>
        <v/>
      </c>
      <c r="L166" s="413"/>
    </row>
    <row r="167" spans="1:26" ht="31.5" hidden="1">
      <c r="A167" s="422">
        <v>610</v>
      </c>
      <c r="B167" s="225"/>
      <c r="C167" s="228">
        <v>4870</v>
      </c>
      <c r="D167" s="272" t="s">
        <v>573</v>
      </c>
      <c r="E167" s="554"/>
      <c r="F167" s="555">
        <f t="shared" si="30"/>
        <v>0</v>
      </c>
      <c r="G167" s="478"/>
      <c r="H167" s="479"/>
      <c r="I167" s="479"/>
      <c r="J167" s="480"/>
      <c r="K167" s="1490" t="str">
        <f t="shared" si="28"/>
        <v/>
      </c>
      <c r="L167" s="413"/>
    </row>
    <row r="168" spans="1:26" ht="31.5" hidden="1">
      <c r="A168" s="422">
        <v>615</v>
      </c>
      <c r="B168" s="346"/>
      <c r="C168" s="231">
        <v>4880</v>
      </c>
      <c r="D168" s="281" t="s">
        <v>574</v>
      </c>
      <c r="E168" s="558"/>
      <c r="F168" s="559">
        <f t="shared" si="30"/>
        <v>0</v>
      </c>
      <c r="G168" s="487"/>
      <c r="H168" s="488"/>
      <c r="I168" s="488"/>
      <c r="J168" s="489"/>
      <c r="K168" s="1490" t="str">
        <f t="shared" si="28"/>
        <v/>
      </c>
      <c r="L168" s="413"/>
    </row>
    <row r="169" spans="1:26" s="292" customFormat="1" ht="20.25" customHeight="1" thickBot="1">
      <c r="A169" s="425">
        <v>620</v>
      </c>
      <c r="B169" s="1325" t="s">
        <v>1323</v>
      </c>
      <c r="C169" s="1326" t="s">
        <v>494</v>
      </c>
      <c r="D169" s="1327" t="s">
        <v>1322</v>
      </c>
      <c r="E169" s="345">
        <f t="shared" ref="E169:J169" si="31">SUM(E22,E28,E33,E39,E47,E52,E58,E61,E64,E65,E72,E73,E74,E90,E93,E94,E108,E112,E121,E125,E137,E138,E139,E142,E151,E160)</f>
        <v>1200000</v>
      </c>
      <c r="F169" s="345">
        <f t="shared" si="31"/>
        <v>1182443</v>
      </c>
      <c r="G169" s="549">
        <f t="shared" si="31"/>
        <v>1155662</v>
      </c>
      <c r="H169" s="550">
        <f t="shared" si="31"/>
        <v>0</v>
      </c>
      <c r="I169" s="550">
        <f t="shared" si="31"/>
        <v>26781</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48" t="str">
        <f>$B$7</f>
        <v>ОТЧЕТНИ ДАННИ ПО ЕБК ЗА ИЗПЪЛНЕНИЕТО НА БЮДЖЕТА</v>
      </c>
      <c r="C174" s="2249"/>
      <c r="D174" s="2249"/>
      <c r="E174" s="1117"/>
      <c r="F174" s="1117"/>
      <c r="G174" s="710"/>
      <c r="H174" s="710"/>
      <c r="I174" s="710"/>
      <c r="J174" s="1104"/>
      <c r="K174" s="4">
        <v>1</v>
      </c>
      <c r="L174" s="1317"/>
      <c r="M174" s="1936"/>
    </row>
    <row r="175" spans="1:26" s="293" customFormat="1" ht="18.75" customHeight="1">
      <c r="A175" s="238"/>
      <c r="B175" s="709"/>
      <c r="C175" s="1080"/>
      <c r="D175" s="1105"/>
      <c r="E175" s="1106" t="s">
        <v>1333</v>
      </c>
      <c r="F175" s="1106" t="s">
        <v>644</v>
      </c>
      <c r="G175" s="710"/>
      <c r="H175" s="710"/>
      <c r="I175" s="710"/>
      <c r="J175" s="710"/>
      <c r="K175" s="4">
        <v>1</v>
      </c>
      <c r="L175" s="1317"/>
      <c r="M175" s="1936"/>
    </row>
    <row r="176" spans="1:26" s="293" customFormat="1" ht="27" customHeight="1">
      <c r="A176" s="238"/>
      <c r="B176" s="2238" t="str">
        <f>$B$9</f>
        <v>Съвет за електронни медии</v>
      </c>
      <c r="C176" s="2239"/>
      <c r="D176" s="2240"/>
      <c r="E176" s="1022">
        <f>$E$9</f>
        <v>43466</v>
      </c>
      <c r="F176" s="1110">
        <f>$F$9</f>
        <v>43830</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45" t="str">
        <f>$B$12</f>
        <v>Съвет за електронни медии</v>
      </c>
      <c r="C179" s="2246"/>
      <c r="D179" s="2247"/>
      <c r="E179" s="1113" t="s">
        <v>1305</v>
      </c>
      <c r="F179" s="1867" t="str">
        <f>$F$12</f>
        <v>4400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1430</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740</v>
      </c>
      <c r="K182" s="4">
        <v>1</v>
      </c>
      <c r="L182" s="1317"/>
      <c r="M182" s="1936"/>
    </row>
    <row r="183" spans="1:26" s="348" customFormat="1" ht="21.75" customHeight="1">
      <c r="A183" s="347"/>
      <c r="B183" s="1334"/>
      <c r="C183" s="1335"/>
      <c r="D183" s="1336" t="s">
        <v>496</v>
      </c>
      <c r="E183" s="1128" t="s">
        <v>742</v>
      </c>
      <c r="F183" s="408" t="s">
        <v>1320</v>
      </c>
      <c r="G183" s="1129"/>
      <c r="H183" s="1130"/>
      <c r="I183" s="1129"/>
      <c r="J183" s="1131"/>
      <c r="K183" s="4">
        <v>1</v>
      </c>
      <c r="L183" s="1318"/>
      <c r="M183" s="1936"/>
    </row>
    <row r="184" spans="1:26" s="293" customFormat="1" ht="48" thickBot="1">
      <c r="A184" s="5"/>
      <c r="B184" s="1132" t="s">
        <v>692</v>
      </c>
      <c r="C184" s="1133" t="s">
        <v>744</v>
      </c>
      <c r="D184" s="1337" t="s">
        <v>329</v>
      </c>
      <c r="E184" s="1135">
        <f>$C$3</f>
        <v>2019</v>
      </c>
      <c r="F184" s="409" t="s">
        <v>1318</v>
      </c>
      <c r="G184" s="1338" t="s">
        <v>1317</v>
      </c>
      <c r="H184" s="1339" t="s">
        <v>1016</v>
      </c>
      <c r="I184" s="1340" t="s">
        <v>1306</v>
      </c>
      <c r="J184" s="1341" t="s">
        <v>1307</v>
      </c>
      <c r="K184" s="4">
        <v>1</v>
      </c>
      <c r="L184" s="1317"/>
      <c r="M184" s="1936"/>
    </row>
    <row r="185" spans="1:26" s="293" customFormat="1" ht="18.75">
      <c r="A185" s="5"/>
      <c r="B185" s="1140"/>
      <c r="C185" s="1342"/>
      <c r="D185" s="1343" t="s">
        <v>497</v>
      </c>
      <c r="E185" s="389" t="s">
        <v>344</v>
      </c>
      <c r="F185" s="389" t="s">
        <v>345</v>
      </c>
      <c r="G185" s="391" t="s">
        <v>1029</v>
      </c>
      <c r="H185" s="392" t="s">
        <v>1030</v>
      </c>
      <c r="I185" s="392" t="s">
        <v>1003</v>
      </c>
      <c r="J185" s="393" t="s">
        <v>1288</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67" t="s">
        <v>498</v>
      </c>
      <c r="D187" s="2261"/>
      <c r="E187" s="394">
        <f t="shared" ref="E187:J187" si="32">SUMIF($B$607:$B$12276,$B187,E$607:E$12276)</f>
        <v>894866</v>
      </c>
      <c r="F187" s="395">
        <f t="shared" si="32"/>
        <v>894024</v>
      </c>
      <c r="G187" s="508">
        <f t="shared" si="32"/>
        <v>765319</v>
      </c>
      <c r="H187" s="509">
        <f t="shared" si="32"/>
        <v>0</v>
      </c>
      <c r="I187" s="509">
        <f t="shared" si="32"/>
        <v>-159</v>
      </c>
      <c r="J187" s="510">
        <f t="shared" si="32"/>
        <v>128864</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499</v>
      </c>
      <c r="E188" s="553">
        <f t="shared" ref="E188:J189" si="34">SUMIF($C$607:$C$12276,$C188,E$607:E$12276)</f>
        <v>405970</v>
      </c>
      <c r="F188" s="561">
        <f t="shared" si="34"/>
        <v>405601</v>
      </c>
      <c r="G188" s="511">
        <f t="shared" si="34"/>
        <v>326479</v>
      </c>
      <c r="H188" s="512">
        <f t="shared" si="34"/>
        <v>0</v>
      </c>
      <c r="I188" s="512">
        <f t="shared" si="34"/>
        <v>0</v>
      </c>
      <c r="J188" s="513">
        <f t="shared" si="34"/>
        <v>79122</v>
      </c>
      <c r="K188" s="1490">
        <f t="shared" si="33"/>
        <v>1</v>
      </c>
      <c r="L188" s="1319" t="s">
        <v>1381</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500</v>
      </c>
      <c r="E189" s="559">
        <f t="shared" si="34"/>
        <v>488896</v>
      </c>
      <c r="F189" s="562">
        <f t="shared" si="34"/>
        <v>488423</v>
      </c>
      <c r="G189" s="514">
        <f t="shared" si="34"/>
        <v>438840</v>
      </c>
      <c r="H189" s="515">
        <f t="shared" si="34"/>
        <v>0</v>
      </c>
      <c r="I189" s="515">
        <f t="shared" si="34"/>
        <v>-159</v>
      </c>
      <c r="J189" s="516">
        <f t="shared" si="34"/>
        <v>49742</v>
      </c>
      <c r="K189" s="1490">
        <f t="shared" si="33"/>
        <v>1</v>
      </c>
      <c r="L189" s="1319" t="s">
        <v>1382</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58" t="s">
        <v>501</v>
      </c>
      <c r="D190" s="2258"/>
      <c r="E190" s="394">
        <f t="shared" ref="E190:J190" si="35">SUMIF($B$607:$B$12276,$B190,E$607:E$12276)</f>
        <v>97673</v>
      </c>
      <c r="F190" s="395">
        <f t="shared" si="35"/>
        <v>97179</v>
      </c>
      <c r="G190" s="508">
        <f t="shared" si="35"/>
        <v>91019</v>
      </c>
      <c r="H190" s="509">
        <f t="shared" si="35"/>
        <v>0</v>
      </c>
      <c r="I190" s="509">
        <f t="shared" si="35"/>
        <v>5055</v>
      </c>
      <c r="J190" s="510">
        <f t="shared" si="35"/>
        <v>1105</v>
      </c>
      <c r="K190" s="1490">
        <f t="shared" si="33"/>
        <v>1</v>
      </c>
      <c r="L190" s="1319" t="s">
        <v>1383</v>
      </c>
      <c r="M190" s="1932"/>
      <c r="N190" s="283"/>
      <c r="O190" s="283"/>
      <c r="P190" s="283"/>
      <c r="Q190" s="283"/>
      <c r="R190" s="283"/>
      <c r="S190" s="283"/>
      <c r="T190" s="283"/>
      <c r="U190" s="283"/>
      <c r="V190" s="283"/>
      <c r="W190" s="283"/>
      <c r="X190" s="283"/>
      <c r="Y190" s="283"/>
      <c r="Z190" s="283"/>
    </row>
    <row r="191" spans="1:26" ht="18" hidden="1" customHeight="1">
      <c r="A191" s="9">
        <v>40</v>
      </c>
      <c r="B191" s="1158"/>
      <c r="C191" s="1154">
        <v>201</v>
      </c>
      <c r="D191" s="1155" t="s">
        <v>502</v>
      </c>
      <c r="E191" s="553">
        <f t="shared" ref="E191:J195" si="36">SUMIF($C$607:$C$12276,$C191,E$607:E$12276)</f>
        <v>0</v>
      </c>
      <c r="F191" s="561">
        <f t="shared" si="36"/>
        <v>0</v>
      </c>
      <c r="G191" s="511">
        <f t="shared" si="36"/>
        <v>0</v>
      </c>
      <c r="H191" s="512">
        <f t="shared" si="36"/>
        <v>0</v>
      </c>
      <c r="I191" s="512">
        <f t="shared" si="36"/>
        <v>0</v>
      </c>
      <c r="J191" s="513">
        <f t="shared" si="36"/>
        <v>0</v>
      </c>
      <c r="K191" s="1490" t="str">
        <f t="shared" si="33"/>
        <v/>
      </c>
      <c r="L191" s="1319" t="s">
        <v>1384</v>
      </c>
    </row>
    <row r="192" spans="1:26" ht="18" customHeight="1">
      <c r="A192" s="9">
        <v>45</v>
      </c>
      <c r="B192" s="1159"/>
      <c r="C192" s="1160">
        <v>202</v>
      </c>
      <c r="D192" s="1161" t="s">
        <v>503</v>
      </c>
      <c r="E192" s="555">
        <f t="shared" si="36"/>
        <v>13526</v>
      </c>
      <c r="F192" s="563">
        <f t="shared" si="36"/>
        <v>13032</v>
      </c>
      <c r="G192" s="517">
        <f t="shared" si="36"/>
        <v>6872</v>
      </c>
      <c r="H192" s="518">
        <f t="shared" si="36"/>
        <v>0</v>
      </c>
      <c r="I192" s="518">
        <f t="shared" si="36"/>
        <v>5055</v>
      </c>
      <c r="J192" s="519">
        <f t="shared" si="36"/>
        <v>1105</v>
      </c>
      <c r="K192" s="1490">
        <f t="shared" si="33"/>
        <v>1</v>
      </c>
      <c r="L192" s="1319" t="s">
        <v>1385</v>
      </c>
      <c r="N192" s="285"/>
      <c r="O192" s="285"/>
      <c r="P192" s="285"/>
      <c r="Q192" s="285"/>
      <c r="R192" s="285"/>
      <c r="S192" s="285"/>
      <c r="T192" s="285"/>
      <c r="U192" s="285"/>
      <c r="V192" s="285"/>
      <c r="W192" s="285"/>
      <c r="X192" s="285"/>
      <c r="Y192" s="285"/>
      <c r="Z192" s="285"/>
    </row>
    <row r="193" spans="1:26" ht="31.5">
      <c r="A193" s="9">
        <v>50</v>
      </c>
      <c r="B193" s="1162"/>
      <c r="C193" s="1160">
        <v>205</v>
      </c>
      <c r="D193" s="1161" t="s">
        <v>885</v>
      </c>
      <c r="E193" s="555">
        <f t="shared" si="36"/>
        <v>9590</v>
      </c>
      <c r="F193" s="563">
        <f t="shared" si="36"/>
        <v>9590</v>
      </c>
      <c r="G193" s="517">
        <f t="shared" si="36"/>
        <v>9590</v>
      </c>
      <c r="H193" s="518">
        <f t="shared" si="36"/>
        <v>0</v>
      </c>
      <c r="I193" s="518">
        <f t="shared" si="36"/>
        <v>0</v>
      </c>
      <c r="J193" s="519">
        <f t="shared" si="36"/>
        <v>0</v>
      </c>
      <c r="K193" s="1490">
        <f t="shared" si="33"/>
        <v>1</v>
      </c>
      <c r="L193" s="1319" t="s">
        <v>1386</v>
      </c>
    </row>
    <row r="194" spans="1:26" ht="18" customHeight="1">
      <c r="A194" s="9">
        <v>55</v>
      </c>
      <c r="B194" s="1162"/>
      <c r="C194" s="1160">
        <v>208</v>
      </c>
      <c r="D194" s="1163" t="s">
        <v>886</v>
      </c>
      <c r="E194" s="555">
        <f t="shared" si="36"/>
        <v>68705</v>
      </c>
      <c r="F194" s="563">
        <f t="shared" si="36"/>
        <v>68705</v>
      </c>
      <c r="G194" s="517">
        <f t="shared" si="36"/>
        <v>68705</v>
      </c>
      <c r="H194" s="518">
        <f t="shared" si="36"/>
        <v>0</v>
      </c>
      <c r="I194" s="518">
        <f t="shared" si="36"/>
        <v>0</v>
      </c>
      <c r="J194" s="519">
        <f t="shared" si="36"/>
        <v>0</v>
      </c>
      <c r="K194" s="1490">
        <f t="shared" si="33"/>
        <v>1</v>
      </c>
      <c r="L194" s="1319" t="s">
        <v>1387</v>
      </c>
    </row>
    <row r="195" spans="1:26" ht="18" customHeight="1">
      <c r="A195" s="9">
        <v>60</v>
      </c>
      <c r="B195" s="1158"/>
      <c r="C195" s="1156">
        <v>209</v>
      </c>
      <c r="D195" s="1164" t="s">
        <v>887</v>
      </c>
      <c r="E195" s="559">
        <f t="shared" si="36"/>
        <v>5852</v>
      </c>
      <c r="F195" s="562">
        <f t="shared" si="36"/>
        <v>5852</v>
      </c>
      <c r="G195" s="514">
        <f t="shared" si="36"/>
        <v>5852</v>
      </c>
      <c r="H195" s="515">
        <f t="shared" si="36"/>
        <v>0</v>
      </c>
      <c r="I195" s="515">
        <f t="shared" si="36"/>
        <v>0</v>
      </c>
      <c r="J195" s="516">
        <f t="shared" si="36"/>
        <v>0</v>
      </c>
      <c r="K195" s="1490">
        <f t="shared" si="33"/>
        <v>1</v>
      </c>
      <c r="L195" s="1319" t="s">
        <v>1388</v>
      </c>
    </row>
    <row r="196" spans="1:26" s="285" customFormat="1" ht="18.75" customHeight="1">
      <c r="A196" s="8">
        <v>65</v>
      </c>
      <c r="B196" s="1152">
        <v>500</v>
      </c>
      <c r="C196" s="2259" t="s">
        <v>888</v>
      </c>
      <c r="D196" s="2259"/>
      <c r="E196" s="394">
        <f t="shared" ref="E196:J196" si="37">SUMIF($B$607:$B$12276,$B196,E$607:E$12276)</f>
        <v>224161</v>
      </c>
      <c r="F196" s="395">
        <f t="shared" si="37"/>
        <v>217343</v>
      </c>
      <c r="G196" s="508">
        <f t="shared" si="37"/>
        <v>0</v>
      </c>
      <c r="H196" s="509">
        <f t="shared" si="37"/>
        <v>0</v>
      </c>
      <c r="I196" s="509">
        <f t="shared" si="37"/>
        <v>0</v>
      </c>
      <c r="J196" s="510">
        <f t="shared" si="37"/>
        <v>217343</v>
      </c>
      <c r="K196" s="1490">
        <f t="shared" si="33"/>
        <v>1</v>
      </c>
      <c r="L196" s="1319" t="s">
        <v>1389</v>
      </c>
      <c r="M196" s="1932"/>
      <c r="N196" s="283"/>
      <c r="O196" s="283"/>
      <c r="P196" s="283"/>
      <c r="Q196" s="283"/>
      <c r="R196" s="283"/>
      <c r="S196" s="283"/>
      <c r="T196" s="283"/>
      <c r="U196" s="283"/>
      <c r="V196" s="283"/>
      <c r="W196" s="283"/>
      <c r="X196" s="283"/>
      <c r="Y196" s="283"/>
      <c r="Z196" s="283"/>
    </row>
    <row r="197" spans="1:26" ht="31.5">
      <c r="A197" s="9">
        <v>70</v>
      </c>
      <c r="B197" s="1158"/>
      <c r="C197" s="1165">
        <v>551</v>
      </c>
      <c r="D197" s="1166" t="s">
        <v>889</v>
      </c>
      <c r="E197" s="553">
        <f t="shared" ref="E197:J203" si="38">SUMIF($C$607:$C$12276,$C197,E$607:E$12276)</f>
        <v>136534</v>
      </c>
      <c r="F197" s="561">
        <f t="shared" si="38"/>
        <v>136459</v>
      </c>
      <c r="G197" s="511">
        <f t="shared" si="38"/>
        <v>0</v>
      </c>
      <c r="H197" s="512">
        <f t="shared" si="38"/>
        <v>0</v>
      </c>
      <c r="I197" s="512">
        <f t="shared" si="38"/>
        <v>0</v>
      </c>
      <c r="J197" s="513">
        <f t="shared" si="38"/>
        <v>136459</v>
      </c>
      <c r="K197" s="1490">
        <f t="shared" si="33"/>
        <v>1</v>
      </c>
      <c r="L197" s="1319" t="s">
        <v>1384</v>
      </c>
    </row>
    <row r="198" spans="1:26" ht="18.75" hidden="1" customHeight="1">
      <c r="A198" s="9">
        <v>75</v>
      </c>
      <c r="B198" s="1158"/>
      <c r="C198" s="1167">
        <f>C197+1</f>
        <v>552</v>
      </c>
      <c r="D198" s="1168" t="s">
        <v>1340</v>
      </c>
      <c r="E198" s="555">
        <f t="shared" si="38"/>
        <v>0</v>
      </c>
      <c r="F198" s="563">
        <f t="shared" si="38"/>
        <v>0</v>
      </c>
      <c r="G198" s="517">
        <f t="shared" si="38"/>
        <v>0</v>
      </c>
      <c r="H198" s="518">
        <f t="shared" si="38"/>
        <v>0</v>
      </c>
      <c r="I198" s="518">
        <f t="shared" si="38"/>
        <v>0</v>
      </c>
      <c r="J198" s="519">
        <f t="shared" si="38"/>
        <v>0</v>
      </c>
      <c r="K198" s="1490" t="str">
        <f t="shared" si="33"/>
        <v/>
      </c>
      <c r="L198" s="1319" t="s">
        <v>1390</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1444</v>
      </c>
      <c r="E199" s="555">
        <f t="shared" si="38"/>
        <v>0</v>
      </c>
      <c r="F199" s="563">
        <f t="shared" si="38"/>
        <v>0</v>
      </c>
      <c r="G199" s="517">
        <f t="shared" si="38"/>
        <v>0</v>
      </c>
      <c r="H199" s="518">
        <f t="shared" si="38"/>
        <v>0</v>
      </c>
      <c r="I199" s="518">
        <f t="shared" si="38"/>
        <v>0</v>
      </c>
      <c r="J199" s="519">
        <f t="shared" si="38"/>
        <v>0</v>
      </c>
      <c r="K199" s="1490" t="str">
        <f t="shared" si="33"/>
        <v/>
      </c>
      <c r="L199" s="1319" t="s">
        <v>1386</v>
      </c>
    </row>
    <row r="200" spans="1:26" ht="18.75" customHeight="1">
      <c r="A200" s="9">
        <v>80</v>
      </c>
      <c r="B200" s="1169"/>
      <c r="C200" s="1167">
        <v>560</v>
      </c>
      <c r="D200" s="1170" t="s">
        <v>891</v>
      </c>
      <c r="E200" s="555">
        <f t="shared" si="38"/>
        <v>61609</v>
      </c>
      <c r="F200" s="563">
        <f t="shared" si="38"/>
        <v>54866</v>
      </c>
      <c r="G200" s="517">
        <f t="shared" si="38"/>
        <v>0</v>
      </c>
      <c r="H200" s="518">
        <f t="shared" si="38"/>
        <v>0</v>
      </c>
      <c r="I200" s="518">
        <f t="shared" si="38"/>
        <v>0</v>
      </c>
      <c r="J200" s="519">
        <f t="shared" si="38"/>
        <v>54866</v>
      </c>
      <c r="K200" s="1490">
        <f t="shared" si="33"/>
        <v>1</v>
      </c>
      <c r="L200" s="1319" t="s">
        <v>1391</v>
      </c>
    </row>
    <row r="201" spans="1:26" ht="18.75" customHeight="1">
      <c r="A201" s="9">
        <v>85</v>
      </c>
      <c r="B201" s="1169"/>
      <c r="C201" s="1167">
        <v>580</v>
      </c>
      <c r="D201" s="1168" t="s">
        <v>892</v>
      </c>
      <c r="E201" s="555">
        <f t="shared" si="38"/>
        <v>26018</v>
      </c>
      <c r="F201" s="563">
        <f t="shared" si="38"/>
        <v>26018</v>
      </c>
      <c r="G201" s="517">
        <f t="shared" si="38"/>
        <v>0</v>
      </c>
      <c r="H201" s="518">
        <f t="shared" si="38"/>
        <v>0</v>
      </c>
      <c r="I201" s="518">
        <f t="shared" si="38"/>
        <v>0</v>
      </c>
      <c r="J201" s="519">
        <f t="shared" si="38"/>
        <v>26018</v>
      </c>
      <c r="K201" s="1490">
        <f t="shared" si="33"/>
        <v>1</v>
      </c>
      <c r="L201" s="1319"/>
    </row>
    <row r="202" spans="1:26" hidden="1">
      <c r="A202" s="9">
        <v>90</v>
      </c>
      <c r="B202" s="1158"/>
      <c r="C202" s="1167">
        <v>588</v>
      </c>
      <c r="D202" s="1168" t="s">
        <v>1448</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893</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62" t="s">
        <v>894</v>
      </c>
      <c r="D204" s="2263"/>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1392</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58" t="s">
        <v>895</v>
      </c>
      <c r="D205" s="2258"/>
      <c r="E205" s="396">
        <f t="shared" si="39"/>
        <v>404350</v>
      </c>
      <c r="F205" s="397">
        <f t="shared" si="39"/>
        <v>404255</v>
      </c>
      <c r="G205" s="508">
        <f t="shared" si="39"/>
        <v>385015</v>
      </c>
      <c r="H205" s="509">
        <f t="shared" si="39"/>
        <v>0</v>
      </c>
      <c r="I205" s="509">
        <f t="shared" si="39"/>
        <v>19240</v>
      </c>
      <c r="J205" s="510">
        <f t="shared" si="39"/>
        <v>0</v>
      </c>
      <c r="K205" s="1490">
        <f t="shared" si="33"/>
        <v>1</v>
      </c>
      <c r="L205" s="1319" t="s">
        <v>1384</v>
      </c>
      <c r="M205" s="1932"/>
      <c r="N205" s="283"/>
      <c r="O205" s="283"/>
      <c r="P205" s="283"/>
      <c r="Q205" s="283"/>
      <c r="R205" s="283"/>
      <c r="S205" s="283"/>
      <c r="T205" s="283"/>
      <c r="U205" s="283"/>
      <c r="V205" s="283"/>
      <c r="W205" s="283"/>
      <c r="X205" s="283"/>
      <c r="Y205" s="283"/>
      <c r="Z205" s="283"/>
    </row>
    <row r="206" spans="1:26" ht="18.75" hidden="1" customHeight="1">
      <c r="A206" s="9">
        <v>130</v>
      </c>
      <c r="B206" s="1159"/>
      <c r="C206" s="1154">
        <v>1011</v>
      </c>
      <c r="D206" s="1173" t="s">
        <v>896</v>
      </c>
      <c r="E206" s="553">
        <f t="shared" ref="E206:J215" si="40">SUMIF($C$607:$C$12276,$C206,E$607:E$12276)</f>
        <v>0</v>
      </c>
      <c r="F206" s="561">
        <f t="shared" si="40"/>
        <v>0</v>
      </c>
      <c r="G206" s="511">
        <f t="shared" si="40"/>
        <v>0</v>
      </c>
      <c r="H206" s="512">
        <f t="shared" si="40"/>
        <v>0</v>
      </c>
      <c r="I206" s="512">
        <f t="shared" si="40"/>
        <v>0</v>
      </c>
      <c r="J206" s="513">
        <f t="shared" si="40"/>
        <v>0</v>
      </c>
      <c r="K206" s="1490" t="str">
        <f t="shared" si="33"/>
        <v/>
      </c>
      <c r="L206" s="1319"/>
      <c r="N206" s="285"/>
      <c r="O206" s="285"/>
      <c r="P206" s="285"/>
      <c r="Q206" s="285"/>
      <c r="R206" s="285"/>
      <c r="S206" s="285"/>
      <c r="T206" s="285"/>
      <c r="U206" s="285"/>
      <c r="V206" s="285"/>
      <c r="W206" s="285"/>
      <c r="X206" s="285"/>
      <c r="Y206" s="285"/>
      <c r="Z206" s="285"/>
    </row>
    <row r="207" spans="1:26" ht="18.75" customHeight="1">
      <c r="A207" s="9">
        <v>135</v>
      </c>
      <c r="B207" s="1159"/>
      <c r="C207" s="1160">
        <v>1012</v>
      </c>
      <c r="D207" s="1161" t="s">
        <v>897</v>
      </c>
      <c r="E207" s="555">
        <f t="shared" si="40"/>
        <v>50</v>
      </c>
      <c r="F207" s="563">
        <f t="shared" si="40"/>
        <v>50</v>
      </c>
      <c r="G207" s="517">
        <f t="shared" si="40"/>
        <v>0</v>
      </c>
      <c r="H207" s="518">
        <f t="shared" si="40"/>
        <v>0</v>
      </c>
      <c r="I207" s="518">
        <f t="shared" si="40"/>
        <v>50</v>
      </c>
      <c r="J207" s="519">
        <f t="shared" si="40"/>
        <v>0</v>
      </c>
      <c r="K207" s="1490">
        <f t="shared" si="33"/>
        <v>1</v>
      </c>
      <c r="L207" s="1319" t="s">
        <v>1381</v>
      </c>
      <c r="N207" s="285"/>
      <c r="O207" s="285"/>
      <c r="P207" s="285"/>
      <c r="Q207" s="285"/>
      <c r="R207" s="285"/>
      <c r="S207" s="285"/>
      <c r="T207" s="285"/>
      <c r="U207" s="285"/>
      <c r="V207" s="285"/>
      <c r="W207" s="285"/>
      <c r="X207" s="285"/>
      <c r="Y207" s="285"/>
      <c r="Z207" s="285"/>
    </row>
    <row r="208" spans="1:26" ht="18.75" hidden="1" customHeight="1">
      <c r="A208" s="9">
        <v>140</v>
      </c>
      <c r="B208" s="1159"/>
      <c r="C208" s="1160">
        <v>1013</v>
      </c>
      <c r="D208" s="1161" t="s">
        <v>898</v>
      </c>
      <c r="E208" s="555">
        <f t="shared" si="40"/>
        <v>0</v>
      </c>
      <c r="F208" s="563">
        <f t="shared" si="40"/>
        <v>0</v>
      </c>
      <c r="G208" s="517">
        <f t="shared" si="40"/>
        <v>0</v>
      </c>
      <c r="H208" s="518">
        <f t="shared" si="40"/>
        <v>0</v>
      </c>
      <c r="I208" s="518">
        <f t="shared" si="40"/>
        <v>0</v>
      </c>
      <c r="J208" s="519">
        <f t="shared" si="40"/>
        <v>0</v>
      </c>
      <c r="K208" s="1490" t="str">
        <f t="shared" si="33"/>
        <v/>
      </c>
      <c r="L208" s="1319" t="s">
        <v>1384</v>
      </c>
    </row>
    <row r="209" spans="1:26" ht="18.75" hidden="1" customHeight="1">
      <c r="A209" s="9">
        <v>145</v>
      </c>
      <c r="B209" s="1159"/>
      <c r="C209" s="1160">
        <v>1014</v>
      </c>
      <c r="D209" s="1161" t="s">
        <v>899</v>
      </c>
      <c r="E209" s="555">
        <f t="shared" si="40"/>
        <v>0</v>
      </c>
      <c r="F209" s="563">
        <f t="shared" si="40"/>
        <v>0</v>
      </c>
      <c r="G209" s="517">
        <f t="shared" si="40"/>
        <v>0</v>
      </c>
      <c r="H209" s="518">
        <f t="shared" si="40"/>
        <v>0</v>
      </c>
      <c r="I209" s="518">
        <f t="shared" si="40"/>
        <v>0</v>
      </c>
      <c r="J209" s="519">
        <f t="shared" si="40"/>
        <v>0</v>
      </c>
      <c r="K209" s="1490" t="str">
        <f t="shared" si="33"/>
        <v/>
      </c>
      <c r="L209" s="1319" t="s">
        <v>1394</v>
      </c>
    </row>
    <row r="210" spans="1:26" ht="18.75" customHeight="1">
      <c r="A210" s="9">
        <v>150</v>
      </c>
      <c r="B210" s="1159"/>
      <c r="C210" s="1160">
        <v>1015</v>
      </c>
      <c r="D210" s="1161" t="s">
        <v>900</v>
      </c>
      <c r="E210" s="555">
        <f t="shared" si="40"/>
        <v>81970</v>
      </c>
      <c r="F210" s="563">
        <f t="shared" si="40"/>
        <v>81970</v>
      </c>
      <c r="G210" s="517">
        <f t="shared" si="40"/>
        <v>77498</v>
      </c>
      <c r="H210" s="518">
        <f t="shared" si="40"/>
        <v>0</v>
      </c>
      <c r="I210" s="518">
        <f t="shared" si="40"/>
        <v>4472</v>
      </c>
      <c r="J210" s="519">
        <f t="shared" si="40"/>
        <v>0</v>
      </c>
      <c r="K210" s="1490">
        <f t="shared" si="33"/>
        <v>1</v>
      </c>
      <c r="L210" s="1319" t="s">
        <v>1396</v>
      </c>
    </row>
    <row r="211" spans="1:26" ht="18.75" customHeight="1">
      <c r="A211" s="9">
        <v>155</v>
      </c>
      <c r="B211" s="1159"/>
      <c r="C211" s="1174">
        <v>1016</v>
      </c>
      <c r="D211" s="1175" t="s">
        <v>901</v>
      </c>
      <c r="E211" s="557">
        <f t="shared" si="40"/>
        <v>60845</v>
      </c>
      <c r="F211" s="564">
        <f t="shared" si="40"/>
        <v>60810</v>
      </c>
      <c r="G211" s="520">
        <f t="shared" si="40"/>
        <v>60568</v>
      </c>
      <c r="H211" s="521">
        <f t="shared" si="40"/>
        <v>0</v>
      </c>
      <c r="I211" s="521">
        <f t="shared" si="40"/>
        <v>242</v>
      </c>
      <c r="J211" s="522">
        <f t="shared" si="40"/>
        <v>0</v>
      </c>
      <c r="K211" s="1490">
        <f t="shared" si="33"/>
        <v>1</v>
      </c>
      <c r="L211" s="1319" t="s">
        <v>1393</v>
      </c>
    </row>
    <row r="212" spans="1:26" ht="18.75" customHeight="1">
      <c r="A212" s="9">
        <v>160</v>
      </c>
      <c r="B212" s="1153"/>
      <c r="C212" s="1176">
        <v>1020</v>
      </c>
      <c r="D212" s="1177" t="s">
        <v>902</v>
      </c>
      <c r="E212" s="565">
        <f t="shared" si="40"/>
        <v>181140</v>
      </c>
      <c r="F212" s="566">
        <f t="shared" si="40"/>
        <v>181129</v>
      </c>
      <c r="G212" s="523">
        <f t="shared" si="40"/>
        <v>178111</v>
      </c>
      <c r="H212" s="524">
        <f t="shared" si="40"/>
        <v>0</v>
      </c>
      <c r="I212" s="524">
        <f t="shared" si="40"/>
        <v>3018</v>
      </c>
      <c r="J212" s="525">
        <f t="shared" si="40"/>
        <v>0</v>
      </c>
      <c r="K212" s="1490">
        <f t="shared" si="33"/>
        <v>1</v>
      </c>
      <c r="L212" s="1319" t="s">
        <v>1397</v>
      </c>
    </row>
    <row r="213" spans="1:26" ht="18.75" customHeight="1">
      <c r="A213" s="9">
        <v>165</v>
      </c>
      <c r="B213" s="1159"/>
      <c r="C213" s="1178">
        <v>1030</v>
      </c>
      <c r="D213" s="1179" t="s">
        <v>903</v>
      </c>
      <c r="E213" s="567">
        <f t="shared" si="40"/>
        <v>50138</v>
      </c>
      <c r="F213" s="568">
        <f t="shared" si="40"/>
        <v>50138</v>
      </c>
      <c r="G213" s="526">
        <f t="shared" si="40"/>
        <v>50138</v>
      </c>
      <c r="H213" s="527">
        <f t="shared" si="40"/>
        <v>0</v>
      </c>
      <c r="I213" s="527">
        <f t="shared" si="40"/>
        <v>0</v>
      </c>
      <c r="J213" s="528">
        <f t="shared" si="40"/>
        <v>0</v>
      </c>
      <c r="K213" s="1490">
        <f t="shared" si="33"/>
        <v>1</v>
      </c>
      <c r="L213" s="1320" t="s">
        <v>1386</v>
      </c>
    </row>
    <row r="214" spans="1:26" ht="18.75" customHeight="1">
      <c r="A214" s="9">
        <v>175</v>
      </c>
      <c r="B214" s="1159"/>
      <c r="C214" s="1176">
        <v>1051</v>
      </c>
      <c r="D214" s="1180" t="s">
        <v>904</v>
      </c>
      <c r="E214" s="565">
        <f t="shared" si="40"/>
        <v>5320</v>
      </c>
      <c r="F214" s="566">
        <f t="shared" si="40"/>
        <v>5318</v>
      </c>
      <c r="G214" s="523">
        <f t="shared" si="40"/>
        <v>1929</v>
      </c>
      <c r="H214" s="524">
        <f t="shared" si="40"/>
        <v>0</v>
      </c>
      <c r="I214" s="524">
        <f t="shared" si="40"/>
        <v>3389</v>
      </c>
      <c r="J214" s="525">
        <f t="shared" si="40"/>
        <v>0</v>
      </c>
      <c r="K214" s="1490">
        <f t="shared" si="33"/>
        <v>1</v>
      </c>
      <c r="L214" s="1320"/>
    </row>
    <row r="215" spans="1:26" ht="18.75" customHeight="1">
      <c r="A215" s="9">
        <v>180</v>
      </c>
      <c r="B215" s="1159"/>
      <c r="C215" s="1160">
        <v>1052</v>
      </c>
      <c r="D215" s="1161" t="s">
        <v>905</v>
      </c>
      <c r="E215" s="555">
        <f t="shared" si="40"/>
        <v>12640</v>
      </c>
      <c r="F215" s="563">
        <f t="shared" si="40"/>
        <v>12607</v>
      </c>
      <c r="G215" s="517">
        <f t="shared" si="40"/>
        <v>5287</v>
      </c>
      <c r="H215" s="518">
        <f t="shared" si="40"/>
        <v>0</v>
      </c>
      <c r="I215" s="518">
        <f t="shared" si="40"/>
        <v>7320</v>
      </c>
      <c r="J215" s="519">
        <f t="shared" si="40"/>
        <v>0</v>
      </c>
      <c r="K215" s="1490">
        <f t="shared" si="33"/>
        <v>1</v>
      </c>
      <c r="L215" s="1320"/>
    </row>
    <row r="216" spans="1:26" ht="18.75" hidden="1" customHeight="1">
      <c r="A216" s="9">
        <v>185</v>
      </c>
      <c r="B216" s="1159"/>
      <c r="C216" s="1178">
        <v>1053</v>
      </c>
      <c r="D216" s="1179" t="s">
        <v>1324</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1381</v>
      </c>
    </row>
    <row r="217" spans="1:26" ht="18.75" customHeight="1">
      <c r="A217" s="9">
        <v>190</v>
      </c>
      <c r="B217" s="1159"/>
      <c r="C217" s="1176">
        <v>1062</v>
      </c>
      <c r="D217" s="1177" t="s">
        <v>906</v>
      </c>
      <c r="E217" s="565">
        <f t="shared" si="41"/>
        <v>6895</v>
      </c>
      <c r="F217" s="566">
        <f t="shared" si="41"/>
        <v>6891</v>
      </c>
      <c r="G217" s="523">
        <f t="shared" si="41"/>
        <v>6828</v>
      </c>
      <c r="H217" s="524">
        <f t="shared" si="41"/>
        <v>0</v>
      </c>
      <c r="I217" s="524">
        <f t="shared" si="41"/>
        <v>63</v>
      </c>
      <c r="J217" s="525">
        <f t="shared" si="41"/>
        <v>0</v>
      </c>
      <c r="K217" s="1490">
        <f t="shared" si="33"/>
        <v>1</v>
      </c>
      <c r="L217" s="1319" t="s">
        <v>1382</v>
      </c>
    </row>
    <row r="218" spans="1:26" ht="18.75" hidden="1" customHeight="1">
      <c r="A218" s="9">
        <v>200</v>
      </c>
      <c r="B218" s="1159"/>
      <c r="C218" s="1178">
        <v>1063</v>
      </c>
      <c r="D218" s="1181" t="s">
        <v>1282</v>
      </c>
      <c r="E218" s="567">
        <f t="shared" si="41"/>
        <v>0</v>
      </c>
      <c r="F218" s="568">
        <f t="shared" si="41"/>
        <v>0</v>
      </c>
      <c r="G218" s="526">
        <f t="shared" si="41"/>
        <v>0</v>
      </c>
      <c r="H218" s="527">
        <f t="shared" si="41"/>
        <v>0</v>
      </c>
      <c r="I218" s="527">
        <f t="shared" si="41"/>
        <v>0</v>
      </c>
      <c r="J218" s="528">
        <f t="shared" si="41"/>
        <v>0</v>
      </c>
      <c r="K218" s="1490" t="str">
        <f t="shared" si="33"/>
        <v/>
      </c>
      <c r="L218" s="1319" t="s">
        <v>1383</v>
      </c>
    </row>
    <row r="219" spans="1:26" ht="18.75" customHeight="1">
      <c r="A219" s="9">
        <v>200</v>
      </c>
      <c r="B219" s="1159"/>
      <c r="C219" s="1182">
        <v>1069</v>
      </c>
      <c r="D219" s="1183" t="s">
        <v>907</v>
      </c>
      <c r="E219" s="569">
        <f t="shared" si="41"/>
        <v>20</v>
      </c>
      <c r="F219" s="570">
        <f t="shared" si="41"/>
        <v>20</v>
      </c>
      <c r="G219" s="529">
        <f t="shared" si="41"/>
        <v>20</v>
      </c>
      <c r="H219" s="530">
        <f t="shared" si="41"/>
        <v>0</v>
      </c>
      <c r="I219" s="530">
        <f t="shared" si="41"/>
        <v>0</v>
      </c>
      <c r="J219" s="531">
        <f t="shared" si="41"/>
        <v>0</v>
      </c>
      <c r="K219" s="1490">
        <f t="shared" si="33"/>
        <v>1</v>
      </c>
      <c r="L219" s="1319" t="s">
        <v>1384</v>
      </c>
    </row>
    <row r="220" spans="1:26" ht="18.75" customHeight="1">
      <c r="A220" s="9">
        <v>205</v>
      </c>
      <c r="B220" s="1153"/>
      <c r="C220" s="1176">
        <v>1091</v>
      </c>
      <c r="D220" s="1180" t="s">
        <v>1325</v>
      </c>
      <c r="E220" s="565">
        <f t="shared" si="41"/>
        <v>2750</v>
      </c>
      <c r="F220" s="566">
        <f t="shared" si="41"/>
        <v>2750</v>
      </c>
      <c r="G220" s="523">
        <f t="shared" si="41"/>
        <v>2750</v>
      </c>
      <c r="H220" s="524">
        <f t="shared" si="41"/>
        <v>0</v>
      </c>
      <c r="I220" s="524">
        <f t="shared" si="41"/>
        <v>0</v>
      </c>
      <c r="J220" s="525">
        <f t="shared" si="41"/>
        <v>0</v>
      </c>
      <c r="K220" s="1490">
        <f t="shared" si="33"/>
        <v>1</v>
      </c>
      <c r="L220" s="1319" t="s">
        <v>1385</v>
      </c>
    </row>
    <row r="221" spans="1:26" ht="18.75" customHeight="1">
      <c r="A221" s="9">
        <v>210</v>
      </c>
      <c r="B221" s="1159"/>
      <c r="C221" s="1160">
        <v>1092</v>
      </c>
      <c r="D221" s="1161" t="s">
        <v>1088</v>
      </c>
      <c r="E221" s="555">
        <f t="shared" si="41"/>
        <v>510</v>
      </c>
      <c r="F221" s="563">
        <f t="shared" si="41"/>
        <v>510</v>
      </c>
      <c r="G221" s="517">
        <f t="shared" si="41"/>
        <v>510</v>
      </c>
      <c r="H221" s="518">
        <f t="shared" si="41"/>
        <v>0</v>
      </c>
      <c r="I221" s="518">
        <f t="shared" si="41"/>
        <v>0</v>
      </c>
      <c r="J221" s="519">
        <f t="shared" si="41"/>
        <v>0</v>
      </c>
      <c r="K221" s="1490">
        <f t="shared" si="33"/>
        <v>1</v>
      </c>
      <c r="L221" s="1319" t="s">
        <v>1386</v>
      </c>
    </row>
    <row r="222" spans="1:26" ht="18.75" customHeight="1">
      <c r="A222" s="9">
        <v>215</v>
      </c>
      <c r="B222" s="1159"/>
      <c r="C222" s="1156">
        <v>1098</v>
      </c>
      <c r="D222" s="1184" t="s">
        <v>908</v>
      </c>
      <c r="E222" s="559">
        <f t="shared" si="41"/>
        <v>2072</v>
      </c>
      <c r="F222" s="562">
        <f t="shared" si="41"/>
        <v>2062</v>
      </c>
      <c r="G222" s="514">
        <f t="shared" si="41"/>
        <v>1376</v>
      </c>
      <c r="H222" s="515">
        <f t="shared" si="41"/>
        <v>0</v>
      </c>
      <c r="I222" s="515">
        <f t="shared" si="41"/>
        <v>686</v>
      </c>
      <c r="J222" s="516">
        <f t="shared" si="41"/>
        <v>0</v>
      </c>
      <c r="K222" s="1490">
        <f t="shared" si="33"/>
        <v>1</v>
      </c>
      <c r="L222" s="1319" t="s">
        <v>1387</v>
      </c>
    </row>
    <row r="223" spans="1:26" s="285" customFormat="1" ht="18.75" customHeight="1">
      <c r="A223" s="8">
        <v>220</v>
      </c>
      <c r="B223" s="1152">
        <v>1900</v>
      </c>
      <c r="C223" s="2257" t="s">
        <v>575</v>
      </c>
      <c r="D223" s="2257"/>
      <c r="E223" s="396">
        <f t="shared" ref="E223:J223" si="42">SUMIF($B$607:$B$12276,$B223,E$607:E$12276)</f>
        <v>6000</v>
      </c>
      <c r="F223" s="397">
        <f t="shared" si="42"/>
        <v>5221</v>
      </c>
      <c r="G223" s="508">
        <f t="shared" si="42"/>
        <v>4833</v>
      </c>
      <c r="H223" s="509">
        <f t="shared" si="42"/>
        <v>0</v>
      </c>
      <c r="I223" s="509">
        <f t="shared" si="42"/>
        <v>388</v>
      </c>
      <c r="J223" s="510">
        <f t="shared" si="42"/>
        <v>0</v>
      </c>
      <c r="K223" s="1490">
        <f t="shared" si="33"/>
        <v>1</v>
      </c>
      <c r="L223" s="1319" t="s">
        <v>1388</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1327</v>
      </c>
      <c r="E224" s="553">
        <f t="shared" ref="E224:J226" si="43">SUMIF($C$607:$C$12276,$C224,E$607:E$12276)</f>
        <v>2000</v>
      </c>
      <c r="F224" s="561">
        <f t="shared" si="43"/>
        <v>1968</v>
      </c>
      <c r="G224" s="511">
        <f t="shared" si="43"/>
        <v>1580</v>
      </c>
      <c r="H224" s="512">
        <f t="shared" si="43"/>
        <v>0</v>
      </c>
      <c r="I224" s="512">
        <f t="shared" si="43"/>
        <v>388</v>
      </c>
      <c r="J224" s="513">
        <f t="shared" si="43"/>
        <v>0</v>
      </c>
      <c r="K224" s="1490">
        <f t="shared" si="33"/>
        <v>1</v>
      </c>
      <c r="L224" s="1319" t="s">
        <v>1389</v>
      </c>
    </row>
    <row r="225" spans="1:26" ht="18.75" customHeight="1">
      <c r="A225" s="9">
        <v>230</v>
      </c>
      <c r="B225" s="1186"/>
      <c r="C225" s="1160">
        <v>1981</v>
      </c>
      <c r="D225" s="1187" t="s">
        <v>1328</v>
      </c>
      <c r="E225" s="555">
        <f t="shared" si="43"/>
        <v>4000</v>
      </c>
      <c r="F225" s="563">
        <f t="shared" si="43"/>
        <v>3253</v>
      </c>
      <c r="G225" s="517">
        <f t="shared" si="43"/>
        <v>3253</v>
      </c>
      <c r="H225" s="518">
        <f t="shared" si="43"/>
        <v>0</v>
      </c>
      <c r="I225" s="518">
        <f t="shared" si="43"/>
        <v>0</v>
      </c>
      <c r="J225" s="519">
        <f t="shared" si="43"/>
        <v>0</v>
      </c>
      <c r="K225" s="1490">
        <f t="shared" si="33"/>
        <v>1</v>
      </c>
      <c r="L225" s="1319" t="s">
        <v>1384</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1329</v>
      </c>
      <c r="E226" s="559">
        <f t="shared" si="43"/>
        <v>0</v>
      </c>
      <c r="F226" s="562">
        <f t="shared" si="43"/>
        <v>0</v>
      </c>
      <c r="G226" s="514">
        <f t="shared" si="43"/>
        <v>0</v>
      </c>
      <c r="H226" s="515">
        <f t="shared" si="43"/>
        <v>0</v>
      </c>
      <c r="I226" s="515">
        <f t="shared" si="43"/>
        <v>0</v>
      </c>
      <c r="J226" s="516">
        <f t="shared" si="43"/>
        <v>0</v>
      </c>
      <c r="K226" s="1490" t="str">
        <f t="shared" si="33"/>
        <v/>
      </c>
      <c r="L226" s="1319" t="s">
        <v>1390</v>
      </c>
    </row>
    <row r="227" spans="1:26" s="285" customFormat="1" ht="18.75" hidden="1" customHeight="1">
      <c r="A227" s="8">
        <v>220</v>
      </c>
      <c r="B227" s="1152">
        <v>2100</v>
      </c>
      <c r="C227" s="2257" t="s">
        <v>1072</v>
      </c>
      <c r="D227" s="2257"/>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1386</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909</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1391</v>
      </c>
    </row>
    <row r="229" spans="1:26" ht="18.75" hidden="1" customHeight="1">
      <c r="A229" s="9">
        <v>230</v>
      </c>
      <c r="B229" s="1186"/>
      <c r="C229" s="1160">
        <v>2120</v>
      </c>
      <c r="D229" s="1163" t="s">
        <v>910</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911</v>
      </c>
      <c r="E230" s="555">
        <f t="shared" si="45"/>
        <v>0</v>
      </c>
      <c r="F230" s="563">
        <f t="shared" si="45"/>
        <v>0</v>
      </c>
      <c r="G230" s="517">
        <f t="shared" si="45"/>
        <v>0</v>
      </c>
      <c r="H230" s="518">
        <f t="shared" si="45"/>
        <v>0</v>
      </c>
      <c r="I230" s="518">
        <f t="shared" si="45"/>
        <v>0</v>
      </c>
      <c r="J230" s="519">
        <f t="shared" si="45"/>
        <v>0</v>
      </c>
      <c r="K230" s="1490" t="str">
        <f t="shared" si="33"/>
        <v/>
      </c>
      <c r="L230" s="1319" t="s">
        <v>1392</v>
      </c>
    </row>
    <row r="231" spans="1:26" ht="18.75" hidden="1" customHeight="1">
      <c r="A231" s="9">
        <v>240</v>
      </c>
      <c r="B231" s="1158"/>
      <c r="C231" s="1160">
        <v>2140</v>
      </c>
      <c r="D231" s="1163" t="s">
        <v>912</v>
      </c>
      <c r="E231" s="555">
        <f t="shared" si="45"/>
        <v>0</v>
      </c>
      <c r="F231" s="563">
        <f t="shared" si="45"/>
        <v>0</v>
      </c>
      <c r="G231" s="517">
        <f t="shared" si="45"/>
        <v>0</v>
      </c>
      <c r="H231" s="518">
        <f t="shared" si="45"/>
        <v>0</v>
      </c>
      <c r="I231" s="518">
        <f t="shared" si="45"/>
        <v>0</v>
      </c>
      <c r="J231" s="519">
        <f t="shared" si="45"/>
        <v>0</v>
      </c>
      <c r="K231" s="1490" t="str">
        <f t="shared" si="33"/>
        <v/>
      </c>
      <c r="L231" s="1319" t="s">
        <v>1384</v>
      </c>
    </row>
    <row r="232" spans="1:26" ht="18.75" hidden="1" customHeight="1">
      <c r="A232" s="9">
        <v>245</v>
      </c>
      <c r="B232" s="1159"/>
      <c r="C232" s="1156">
        <v>2190</v>
      </c>
      <c r="D232" s="1190" t="s">
        <v>913</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57" t="s">
        <v>914</v>
      </c>
      <c r="D233" s="2257"/>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1381</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1089</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1384</v>
      </c>
    </row>
    <row r="235" spans="1:26" ht="18.75" hidden="1" customHeight="1">
      <c r="A235" s="9">
        <v>265</v>
      </c>
      <c r="B235" s="1159"/>
      <c r="C235" s="1156">
        <v>2224</v>
      </c>
      <c r="D235" s="1157" t="s">
        <v>915</v>
      </c>
      <c r="E235" s="559">
        <f t="shared" si="47"/>
        <v>0</v>
      </c>
      <c r="F235" s="562">
        <f t="shared" si="47"/>
        <v>0</v>
      </c>
      <c r="G235" s="514">
        <f t="shared" si="47"/>
        <v>0</v>
      </c>
      <c r="H235" s="515">
        <f t="shared" si="47"/>
        <v>0</v>
      </c>
      <c r="I235" s="515">
        <f t="shared" si="47"/>
        <v>0</v>
      </c>
      <c r="J235" s="516">
        <f t="shared" si="47"/>
        <v>0</v>
      </c>
      <c r="K235" s="1490" t="str">
        <f t="shared" si="33"/>
        <v/>
      </c>
      <c r="L235" s="1319" t="s">
        <v>1394</v>
      </c>
    </row>
    <row r="236" spans="1:26" s="285" customFormat="1" ht="18.75" hidden="1" customHeight="1">
      <c r="A236" s="8">
        <v>270</v>
      </c>
      <c r="B236" s="1152">
        <v>2500</v>
      </c>
      <c r="C236" s="2257" t="s">
        <v>916</v>
      </c>
      <c r="D236" s="2264"/>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1396</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60" t="s">
        <v>917</v>
      </c>
      <c r="D237" s="2261"/>
      <c r="E237" s="396">
        <f t="shared" si="48"/>
        <v>0</v>
      </c>
      <c r="F237" s="397">
        <f t="shared" si="48"/>
        <v>0</v>
      </c>
      <c r="G237" s="508">
        <f t="shared" si="48"/>
        <v>0</v>
      </c>
      <c r="H237" s="509">
        <f t="shared" si="48"/>
        <v>0</v>
      </c>
      <c r="I237" s="509">
        <f t="shared" si="48"/>
        <v>0</v>
      </c>
      <c r="J237" s="510">
        <f t="shared" si="48"/>
        <v>0</v>
      </c>
      <c r="K237" s="1490" t="str">
        <f t="shared" si="33"/>
        <v/>
      </c>
      <c r="L237" s="1319" t="s">
        <v>1393</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60" t="s">
        <v>918</v>
      </c>
      <c r="D238" s="2261"/>
      <c r="E238" s="396">
        <f t="shared" si="48"/>
        <v>0</v>
      </c>
      <c r="F238" s="397">
        <f t="shared" si="48"/>
        <v>0</v>
      </c>
      <c r="G238" s="508">
        <f t="shared" si="48"/>
        <v>0</v>
      </c>
      <c r="H238" s="509">
        <f t="shared" si="48"/>
        <v>0</v>
      </c>
      <c r="I238" s="509">
        <f t="shared" si="48"/>
        <v>0</v>
      </c>
      <c r="J238" s="510">
        <f t="shared" si="48"/>
        <v>0</v>
      </c>
      <c r="K238" s="1490" t="str">
        <f t="shared" si="33"/>
        <v/>
      </c>
      <c r="L238" s="1319" t="s">
        <v>1397</v>
      </c>
      <c r="M238" s="1932"/>
    </row>
    <row r="239" spans="1:26" s="285" customFormat="1" ht="35.25" hidden="1" customHeight="1">
      <c r="A239" s="8">
        <v>330</v>
      </c>
      <c r="B239" s="1152">
        <v>2800</v>
      </c>
      <c r="C239" s="2260" t="s">
        <v>1729</v>
      </c>
      <c r="D239" s="2261"/>
      <c r="E239" s="396">
        <f t="shared" si="48"/>
        <v>0</v>
      </c>
      <c r="F239" s="397">
        <f t="shared" si="48"/>
        <v>0</v>
      </c>
      <c r="G239" s="508">
        <f t="shared" si="48"/>
        <v>0</v>
      </c>
      <c r="H239" s="509">
        <f t="shared" si="48"/>
        <v>0</v>
      </c>
      <c r="I239" s="509">
        <f t="shared" si="48"/>
        <v>0</v>
      </c>
      <c r="J239" s="510">
        <f t="shared" si="48"/>
        <v>0</v>
      </c>
      <c r="K239" s="1490" t="str">
        <f t="shared" si="33"/>
        <v/>
      </c>
      <c r="L239" s="1320" t="s">
        <v>1386</v>
      </c>
      <c r="M239" s="1932"/>
    </row>
    <row r="240" spans="1:26" s="285" customFormat="1" ht="18.75" hidden="1" customHeight="1">
      <c r="A240" s="8">
        <v>350</v>
      </c>
      <c r="B240" s="1152">
        <v>2900</v>
      </c>
      <c r="C240" s="2257" t="s">
        <v>919</v>
      </c>
      <c r="D240" s="2257"/>
      <c r="E240" s="396">
        <f t="shared" si="48"/>
        <v>0</v>
      </c>
      <c r="F240" s="397">
        <f t="shared" si="48"/>
        <v>0</v>
      </c>
      <c r="G240" s="508">
        <f t="shared" si="48"/>
        <v>0</v>
      </c>
      <c r="H240" s="509">
        <f t="shared" si="48"/>
        <v>0</v>
      </c>
      <c r="I240" s="509">
        <f t="shared" si="48"/>
        <v>0</v>
      </c>
      <c r="J240" s="510">
        <f t="shared" si="48"/>
        <v>0</v>
      </c>
      <c r="K240" s="1490" t="str">
        <f t="shared" si="33"/>
        <v/>
      </c>
      <c r="L240" s="1319"/>
      <c r="M240" s="1932"/>
    </row>
    <row r="241" spans="1:26" ht="18.75" hidden="1" customHeight="1">
      <c r="A241" s="9">
        <v>355</v>
      </c>
      <c r="B241" s="1191"/>
      <c r="C241" s="1154">
        <v>2910</v>
      </c>
      <c r="D241" s="1192" t="s">
        <v>2144</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2143</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920</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921</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922</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2145</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923</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924</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2237</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1381</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926</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1382</v>
      </c>
    </row>
    <row r="251" spans="1:26" ht="18.75" hidden="1" customHeight="1">
      <c r="A251" s="7">
        <v>399</v>
      </c>
      <c r="B251" s="1158"/>
      <c r="C251" s="1160">
        <v>3302</v>
      </c>
      <c r="D251" s="1201" t="s">
        <v>1027</v>
      </c>
      <c r="E251" s="555">
        <f t="shared" si="51"/>
        <v>0</v>
      </c>
      <c r="F251" s="563">
        <f t="shared" si="51"/>
        <v>0</v>
      </c>
      <c r="G251" s="517">
        <f t="shared" si="51"/>
        <v>0</v>
      </c>
      <c r="H251" s="518">
        <f t="shared" si="51"/>
        <v>0</v>
      </c>
      <c r="I251" s="518">
        <f t="shared" si="51"/>
        <v>0</v>
      </c>
      <c r="J251" s="519">
        <f t="shared" si="51"/>
        <v>0</v>
      </c>
      <c r="K251" s="1490" t="str">
        <f t="shared" si="33"/>
        <v/>
      </c>
      <c r="L251" s="1319" t="s">
        <v>1383</v>
      </c>
      <c r="N251" s="285"/>
      <c r="O251" s="285"/>
      <c r="P251" s="285"/>
      <c r="Q251" s="285"/>
      <c r="R251" s="285"/>
      <c r="S251" s="285"/>
      <c r="T251" s="285"/>
      <c r="U251" s="285"/>
      <c r="V251" s="285"/>
      <c r="W251" s="285"/>
      <c r="X251" s="285"/>
      <c r="Y251" s="285"/>
      <c r="Z251" s="285"/>
    </row>
    <row r="252" spans="1:26" ht="18.75" hidden="1" customHeight="1">
      <c r="A252" s="7">
        <v>400</v>
      </c>
      <c r="B252" s="1158"/>
      <c r="C252" s="1160">
        <v>3303</v>
      </c>
      <c r="D252" s="1201" t="s">
        <v>927</v>
      </c>
      <c r="E252" s="555">
        <f t="shared" si="51"/>
        <v>0</v>
      </c>
      <c r="F252" s="563">
        <f t="shared" si="51"/>
        <v>0</v>
      </c>
      <c r="G252" s="517">
        <f t="shared" si="51"/>
        <v>0</v>
      </c>
      <c r="H252" s="518">
        <f t="shared" si="51"/>
        <v>0</v>
      </c>
      <c r="I252" s="518">
        <f t="shared" si="51"/>
        <v>0</v>
      </c>
      <c r="J252" s="519">
        <f t="shared" si="51"/>
        <v>0</v>
      </c>
      <c r="K252" s="1490" t="str">
        <f t="shared" si="33"/>
        <v/>
      </c>
      <c r="L252" s="1319" t="s">
        <v>1384</v>
      </c>
    </row>
    <row r="253" spans="1:26" ht="18.75" hidden="1" customHeight="1">
      <c r="A253" s="7">
        <v>401</v>
      </c>
      <c r="B253" s="1158"/>
      <c r="C253" s="1160">
        <v>3304</v>
      </c>
      <c r="D253" s="1201" t="s">
        <v>928</v>
      </c>
      <c r="E253" s="555">
        <f t="shared" si="51"/>
        <v>0</v>
      </c>
      <c r="F253" s="563">
        <f t="shared" si="51"/>
        <v>0</v>
      </c>
      <c r="G253" s="517">
        <f t="shared" si="51"/>
        <v>0</v>
      </c>
      <c r="H253" s="518">
        <f t="shared" si="51"/>
        <v>0</v>
      </c>
      <c r="I253" s="518">
        <f t="shared" si="51"/>
        <v>0</v>
      </c>
      <c r="J253" s="519">
        <f t="shared" si="51"/>
        <v>0</v>
      </c>
      <c r="K253" s="1490" t="str">
        <f t="shared" si="33"/>
        <v/>
      </c>
      <c r="L253" s="1319" t="s">
        <v>1385</v>
      </c>
    </row>
    <row r="254" spans="1:26" s="285" customFormat="1" ht="31.5" hidden="1">
      <c r="A254" s="18">
        <v>404</v>
      </c>
      <c r="B254" s="1158"/>
      <c r="C254" s="1156">
        <v>3306</v>
      </c>
      <c r="D254" s="1202" t="s">
        <v>1730</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1387</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57" t="s">
        <v>929</v>
      </c>
      <c r="D255" s="2257"/>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1388</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57" t="s">
        <v>930</v>
      </c>
      <c r="D256" s="2257"/>
      <c r="E256" s="396">
        <f t="shared" si="53"/>
        <v>0</v>
      </c>
      <c r="F256" s="397">
        <f t="shared" si="53"/>
        <v>0</v>
      </c>
      <c r="G256" s="508">
        <f t="shared" si="53"/>
        <v>0</v>
      </c>
      <c r="H256" s="509">
        <f t="shared" si="53"/>
        <v>0</v>
      </c>
      <c r="I256" s="509">
        <f t="shared" si="53"/>
        <v>0</v>
      </c>
      <c r="J256" s="510">
        <f t="shared" si="53"/>
        <v>0</v>
      </c>
      <c r="K256" s="1490" t="str">
        <f t="shared" si="52"/>
        <v/>
      </c>
      <c r="L256" s="1319" t="s">
        <v>1389</v>
      </c>
      <c r="M256" s="1932"/>
    </row>
    <row r="257" spans="1:26" s="285" customFormat="1" ht="18.75" hidden="1" customHeight="1">
      <c r="A257" s="8">
        <v>450</v>
      </c>
      <c r="B257" s="1152">
        <v>4100</v>
      </c>
      <c r="C257" s="2257" t="s">
        <v>931</v>
      </c>
      <c r="D257" s="2257"/>
      <c r="E257" s="396">
        <f t="shared" si="53"/>
        <v>0</v>
      </c>
      <c r="F257" s="397">
        <f t="shared" si="53"/>
        <v>0</v>
      </c>
      <c r="G257" s="508">
        <f t="shared" si="53"/>
        <v>0</v>
      </c>
      <c r="H257" s="509">
        <f t="shared" si="53"/>
        <v>0</v>
      </c>
      <c r="I257" s="509">
        <f t="shared" si="53"/>
        <v>0</v>
      </c>
      <c r="J257" s="510">
        <f t="shared" si="53"/>
        <v>0</v>
      </c>
      <c r="K257" s="1490" t="str">
        <f t="shared" si="52"/>
        <v/>
      </c>
      <c r="L257" s="1319" t="s">
        <v>1384</v>
      </c>
      <c r="M257" s="1932"/>
    </row>
    <row r="258" spans="1:26" s="285" customFormat="1" ht="18.75" hidden="1" customHeight="1">
      <c r="A258" s="8">
        <v>495</v>
      </c>
      <c r="B258" s="1152">
        <v>4200</v>
      </c>
      <c r="C258" s="2257" t="s">
        <v>932</v>
      </c>
      <c r="D258" s="2257"/>
      <c r="E258" s="396">
        <f t="shared" si="53"/>
        <v>0</v>
      </c>
      <c r="F258" s="397">
        <f t="shared" si="53"/>
        <v>0</v>
      </c>
      <c r="G258" s="508">
        <f t="shared" si="53"/>
        <v>0</v>
      </c>
      <c r="H258" s="509">
        <f t="shared" si="53"/>
        <v>0</v>
      </c>
      <c r="I258" s="509">
        <f t="shared" si="53"/>
        <v>0</v>
      </c>
      <c r="J258" s="510">
        <f t="shared" si="53"/>
        <v>0</v>
      </c>
      <c r="K258" s="1490" t="str">
        <f t="shared" si="52"/>
        <v/>
      </c>
      <c r="L258" s="1319" t="s">
        <v>1390</v>
      </c>
      <c r="M258" s="1932"/>
    </row>
    <row r="259" spans="1:26" ht="18.75" hidden="1" customHeight="1">
      <c r="A259" s="9">
        <v>500</v>
      </c>
      <c r="B259" s="1203"/>
      <c r="C259" s="1154">
        <v>4201</v>
      </c>
      <c r="D259" s="1155" t="s">
        <v>933</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1386</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934</v>
      </c>
      <c r="E260" s="555">
        <f t="shared" si="54"/>
        <v>0</v>
      </c>
      <c r="F260" s="563">
        <f t="shared" si="54"/>
        <v>0</v>
      </c>
      <c r="G260" s="517">
        <f t="shared" si="54"/>
        <v>0</v>
      </c>
      <c r="H260" s="518">
        <f t="shared" si="54"/>
        <v>0</v>
      </c>
      <c r="I260" s="518">
        <f t="shared" si="54"/>
        <v>0</v>
      </c>
      <c r="J260" s="519">
        <f t="shared" si="54"/>
        <v>0</v>
      </c>
      <c r="K260" s="1490" t="str">
        <f t="shared" si="52"/>
        <v/>
      </c>
      <c r="L260" s="1319" t="s">
        <v>1391</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935</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936</v>
      </c>
      <c r="E262" s="555">
        <f t="shared" si="54"/>
        <v>0</v>
      </c>
      <c r="F262" s="563">
        <f t="shared" si="54"/>
        <v>0</v>
      </c>
      <c r="G262" s="517">
        <f t="shared" si="54"/>
        <v>0</v>
      </c>
      <c r="H262" s="518">
        <f t="shared" si="54"/>
        <v>0</v>
      </c>
      <c r="I262" s="518">
        <f t="shared" si="54"/>
        <v>0</v>
      </c>
      <c r="J262" s="519">
        <f t="shared" si="54"/>
        <v>0</v>
      </c>
      <c r="K262" s="1490" t="str">
        <f t="shared" si="52"/>
        <v/>
      </c>
      <c r="L262" s="1319" t="s">
        <v>1392</v>
      </c>
    </row>
    <row r="263" spans="1:26" ht="18.75" hidden="1" customHeight="1">
      <c r="A263" s="9">
        <v>520</v>
      </c>
      <c r="B263" s="1203"/>
      <c r="C263" s="1160">
        <v>4218</v>
      </c>
      <c r="D263" s="1161" t="s">
        <v>937</v>
      </c>
      <c r="E263" s="555">
        <f t="shared" si="54"/>
        <v>0</v>
      </c>
      <c r="F263" s="563">
        <f t="shared" si="54"/>
        <v>0</v>
      </c>
      <c r="G263" s="517">
        <f t="shared" si="54"/>
        <v>0</v>
      </c>
      <c r="H263" s="518">
        <f t="shared" si="54"/>
        <v>0</v>
      </c>
      <c r="I263" s="518">
        <f t="shared" si="54"/>
        <v>0</v>
      </c>
      <c r="J263" s="519">
        <f t="shared" si="54"/>
        <v>0</v>
      </c>
      <c r="K263" s="1490" t="str">
        <f t="shared" si="52"/>
        <v/>
      </c>
      <c r="L263" s="1319" t="s">
        <v>1384</v>
      </c>
    </row>
    <row r="264" spans="1:26" ht="18.75" hidden="1" customHeight="1">
      <c r="A264" s="9">
        <v>525</v>
      </c>
      <c r="B264" s="1203"/>
      <c r="C264" s="1156">
        <v>4219</v>
      </c>
      <c r="D264" s="1188" t="s">
        <v>938</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57" t="s">
        <v>1734</v>
      </c>
      <c r="D265" s="2257"/>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1381</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939</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1384</v>
      </c>
    </row>
    <row r="267" spans="1:26" ht="18.75" hidden="1" customHeight="1">
      <c r="A267" s="9">
        <v>645</v>
      </c>
      <c r="B267" s="1203"/>
      <c r="C267" s="1160">
        <v>4302</v>
      </c>
      <c r="D267" s="1204" t="s">
        <v>940</v>
      </c>
      <c r="E267" s="555">
        <f t="shared" si="56"/>
        <v>0</v>
      </c>
      <c r="F267" s="563">
        <f t="shared" si="56"/>
        <v>0</v>
      </c>
      <c r="G267" s="517">
        <f t="shared" si="56"/>
        <v>0</v>
      </c>
      <c r="H267" s="518">
        <f t="shared" si="56"/>
        <v>0</v>
      </c>
      <c r="I267" s="518">
        <f t="shared" si="56"/>
        <v>0</v>
      </c>
      <c r="J267" s="519">
        <f t="shared" si="56"/>
        <v>0</v>
      </c>
      <c r="K267" s="1490" t="str">
        <f t="shared" si="52"/>
        <v/>
      </c>
      <c r="L267" s="1319" t="s">
        <v>1394</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941</v>
      </c>
      <c r="E268" s="559">
        <f t="shared" si="56"/>
        <v>0</v>
      </c>
      <c r="F268" s="562">
        <f t="shared" si="56"/>
        <v>0</v>
      </c>
      <c r="G268" s="514">
        <f t="shared" si="56"/>
        <v>0</v>
      </c>
      <c r="H268" s="515">
        <f t="shared" si="56"/>
        <v>0</v>
      </c>
      <c r="I268" s="515">
        <f t="shared" si="56"/>
        <v>0</v>
      </c>
      <c r="J268" s="516">
        <f t="shared" si="56"/>
        <v>0</v>
      </c>
      <c r="K268" s="1490" t="str">
        <f t="shared" si="52"/>
        <v/>
      </c>
      <c r="L268" s="1319" t="s">
        <v>1396</v>
      </c>
    </row>
    <row r="269" spans="1:26" s="285" customFormat="1" ht="18.75" hidden="1" customHeight="1">
      <c r="A269" s="8">
        <v>655</v>
      </c>
      <c r="B269" s="1152">
        <v>4400</v>
      </c>
      <c r="C269" s="2257" t="s">
        <v>1731</v>
      </c>
      <c r="D269" s="2257"/>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1393</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57" t="s">
        <v>1732</v>
      </c>
      <c r="D270" s="2257"/>
      <c r="E270" s="396">
        <f t="shared" si="57"/>
        <v>0</v>
      </c>
      <c r="F270" s="397">
        <f t="shared" si="57"/>
        <v>0</v>
      </c>
      <c r="G270" s="508">
        <f t="shared" si="57"/>
        <v>0</v>
      </c>
      <c r="H270" s="509">
        <f t="shared" si="57"/>
        <v>0</v>
      </c>
      <c r="I270" s="509">
        <f t="shared" si="57"/>
        <v>0</v>
      </c>
      <c r="J270" s="510">
        <f t="shared" si="57"/>
        <v>0</v>
      </c>
      <c r="K270" s="1490" t="str">
        <f t="shared" si="52"/>
        <v/>
      </c>
      <c r="L270" s="1319" t="s">
        <v>1397</v>
      </c>
      <c r="M270" s="1932"/>
      <c r="N270" s="283"/>
      <c r="O270" s="283"/>
      <c r="P270" s="283"/>
      <c r="Q270" s="283"/>
      <c r="R270" s="283"/>
      <c r="S270" s="283"/>
      <c r="T270" s="283"/>
      <c r="U270" s="283"/>
      <c r="V270" s="283"/>
      <c r="W270" s="283"/>
      <c r="X270" s="283"/>
      <c r="Y270" s="283"/>
      <c r="Z270" s="283"/>
    </row>
    <row r="271" spans="1:26" s="285" customFormat="1" ht="18.75" customHeight="1">
      <c r="A271" s="8">
        <v>675</v>
      </c>
      <c r="B271" s="1152">
        <v>4600</v>
      </c>
      <c r="C271" s="2260" t="s">
        <v>942</v>
      </c>
      <c r="D271" s="2261"/>
      <c r="E271" s="396">
        <f t="shared" si="57"/>
        <v>6650</v>
      </c>
      <c r="F271" s="397">
        <f t="shared" si="57"/>
        <v>6650</v>
      </c>
      <c r="G271" s="508">
        <f t="shared" si="57"/>
        <v>6650</v>
      </c>
      <c r="H271" s="509">
        <f t="shared" si="57"/>
        <v>0</v>
      </c>
      <c r="I271" s="509">
        <f t="shared" si="57"/>
        <v>0</v>
      </c>
      <c r="J271" s="510">
        <f t="shared" si="57"/>
        <v>0</v>
      </c>
      <c r="K271" s="1490">
        <f t="shared" si="52"/>
        <v>1</v>
      </c>
      <c r="L271" s="1320" t="s">
        <v>1386</v>
      </c>
      <c r="M271" s="1932"/>
    </row>
    <row r="272" spans="1:26" s="285" customFormat="1" ht="18.75" hidden="1" customHeight="1">
      <c r="A272" s="8">
        <v>685</v>
      </c>
      <c r="B272" s="1152">
        <v>4900</v>
      </c>
      <c r="C272" s="2257" t="s">
        <v>579</v>
      </c>
      <c r="D272" s="2257"/>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580</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581</v>
      </c>
      <c r="E274" s="559">
        <f t="shared" si="58"/>
        <v>0</v>
      </c>
      <c r="F274" s="562">
        <f t="shared" si="58"/>
        <v>0</v>
      </c>
      <c r="G274" s="514">
        <f t="shared" si="58"/>
        <v>0</v>
      </c>
      <c r="H274" s="515">
        <f t="shared" si="58"/>
        <v>0</v>
      </c>
      <c r="I274" s="515">
        <f t="shared" si="58"/>
        <v>0</v>
      </c>
      <c r="J274" s="516">
        <f t="shared" si="58"/>
        <v>0</v>
      </c>
      <c r="K274" s="1490" t="str">
        <f t="shared" si="52"/>
        <v/>
      </c>
      <c r="L274" s="1319" t="s">
        <v>1381</v>
      </c>
      <c r="N274" s="285"/>
      <c r="O274" s="285"/>
      <c r="P274" s="285"/>
      <c r="Q274" s="285"/>
      <c r="R274" s="285"/>
      <c r="S274" s="285"/>
      <c r="T274" s="285"/>
      <c r="U274" s="285"/>
      <c r="V274" s="285"/>
      <c r="W274" s="285"/>
      <c r="X274" s="285"/>
      <c r="Y274" s="285"/>
      <c r="Z274" s="285"/>
    </row>
    <row r="275" spans="1:26" s="294" customFormat="1" ht="18.75" hidden="1" customHeight="1">
      <c r="A275" s="8">
        <v>700</v>
      </c>
      <c r="B275" s="1206">
        <v>5100</v>
      </c>
      <c r="C275" s="2256" t="s">
        <v>943</v>
      </c>
      <c r="D275" s="2256"/>
      <c r="E275" s="396">
        <f t="shared" ref="E275:J276" si="59">SUMIF($B$607:$B$12276,$B275,E$607:E$12276)</f>
        <v>0</v>
      </c>
      <c r="F275" s="397">
        <f t="shared" si="59"/>
        <v>0</v>
      </c>
      <c r="G275" s="508">
        <f t="shared" si="59"/>
        <v>0</v>
      </c>
      <c r="H275" s="509">
        <f t="shared" si="59"/>
        <v>0</v>
      </c>
      <c r="I275" s="509">
        <f t="shared" si="59"/>
        <v>0</v>
      </c>
      <c r="J275" s="510">
        <f t="shared" si="59"/>
        <v>0</v>
      </c>
      <c r="K275" s="1490" t="str">
        <f t="shared" si="52"/>
        <v/>
      </c>
      <c r="L275" s="1319" t="s">
        <v>1382</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56" t="s">
        <v>944</v>
      </c>
      <c r="D276" s="2256"/>
      <c r="E276" s="396">
        <f t="shared" si="59"/>
        <v>91500</v>
      </c>
      <c r="F276" s="397">
        <f t="shared" si="59"/>
        <v>91470</v>
      </c>
      <c r="G276" s="508">
        <f t="shared" si="59"/>
        <v>91470</v>
      </c>
      <c r="H276" s="509">
        <f t="shared" si="59"/>
        <v>0</v>
      </c>
      <c r="I276" s="509">
        <f t="shared" si="59"/>
        <v>0</v>
      </c>
      <c r="J276" s="510">
        <f t="shared" si="59"/>
        <v>0</v>
      </c>
      <c r="K276" s="1490">
        <f t="shared" si="52"/>
        <v>1</v>
      </c>
      <c r="L276" s="1319" t="s">
        <v>1383</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945</v>
      </c>
      <c r="E277" s="553">
        <f t="shared" ref="E277:J283" si="60">SUMIF($C$607:$C$12276,$C277,E$607:E$12276)</f>
        <v>40942</v>
      </c>
      <c r="F277" s="561">
        <f t="shared" si="60"/>
        <v>40920</v>
      </c>
      <c r="G277" s="511">
        <f t="shared" si="60"/>
        <v>40920</v>
      </c>
      <c r="H277" s="512">
        <f t="shared" si="60"/>
        <v>0</v>
      </c>
      <c r="I277" s="512">
        <f t="shared" si="60"/>
        <v>0</v>
      </c>
      <c r="J277" s="513">
        <f t="shared" si="60"/>
        <v>0</v>
      </c>
      <c r="K277" s="1490">
        <f t="shared" si="52"/>
        <v>1</v>
      </c>
      <c r="L277" s="1319" t="s">
        <v>1384</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946</v>
      </c>
      <c r="E278" s="555">
        <f t="shared" si="60"/>
        <v>0</v>
      </c>
      <c r="F278" s="563">
        <f t="shared" si="60"/>
        <v>0</v>
      </c>
      <c r="G278" s="517">
        <f t="shared" si="60"/>
        <v>0</v>
      </c>
      <c r="H278" s="518">
        <f t="shared" si="60"/>
        <v>0</v>
      </c>
      <c r="I278" s="518">
        <f t="shared" si="60"/>
        <v>0</v>
      </c>
      <c r="J278" s="519">
        <f t="shared" si="60"/>
        <v>0</v>
      </c>
      <c r="K278" s="1490" t="str">
        <f t="shared" si="52"/>
        <v/>
      </c>
      <c r="L278" s="1319" t="s">
        <v>1385</v>
      </c>
      <c r="M278" s="1937"/>
      <c r="N278" s="294"/>
      <c r="O278" s="294"/>
      <c r="P278" s="294"/>
      <c r="Q278" s="294"/>
      <c r="R278" s="294"/>
      <c r="S278" s="294"/>
      <c r="T278" s="294"/>
      <c r="U278" s="294"/>
      <c r="V278" s="294"/>
      <c r="W278" s="294"/>
      <c r="X278" s="294"/>
      <c r="Y278" s="294"/>
      <c r="Z278" s="294"/>
    </row>
    <row r="279" spans="1:26" s="295" customFormat="1" ht="18.75" customHeight="1">
      <c r="A279" s="9">
        <v>725</v>
      </c>
      <c r="B279" s="1207"/>
      <c r="C279" s="1210">
        <v>5203</v>
      </c>
      <c r="D279" s="1211" t="s">
        <v>264</v>
      </c>
      <c r="E279" s="555">
        <f t="shared" si="60"/>
        <v>16352</v>
      </c>
      <c r="F279" s="563">
        <f t="shared" si="60"/>
        <v>16344</v>
      </c>
      <c r="G279" s="517">
        <f t="shared" si="60"/>
        <v>16344</v>
      </c>
      <c r="H279" s="518">
        <f t="shared" si="60"/>
        <v>0</v>
      </c>
      <c r="I279" s="518">
        <f t="shared" si="60"/>
        <v>0</v>
      </c>
      <c r="J279" s="519">
        <f t="shared" si="60"/>
        <v>0</v>
      </c>
      <c r="K279" s="1490">
        <f t="shared" si="52"/>
        <v>1</v>
      </c>
      <c r="L279" s="1319" t="s">
        <v>1386</v>
      </c>
      <c r="M279" s="1937"/>
    </row>
    <row r="280" spans="1:26" s="295" customFormat="1" ht="18.75" customHeight="1">
      <c r="A280" s="9">
        <v>730</v>
      </c>
      <c r="B280" s="1207"/>
      <c r="C280" s="1210">
        <v>5204</v>
      </c>
      <c r="D280" s="1211" t="s">
        <v>265</v>
      </c>
      <c r="E280" s="555">
        <f t="shared" si="60"/>
        <v>34206</v>
      </c>
      <c r="F280" s="563">
        <f t="shared" si="60"/>
        <v>34206</v>
      </c>
      <c r="G280" s="517">
        <f t="shared" si="60"/>
        <v>34206</v>
      </c>
      <c r="H280" s="518">
        <f t="shared" si="60"/>
        <v>0</v>
      </c>
      <c r="I280" s="518">
        <f t="shared" si="60"/>
        <v>0</v>
      </c>
      <c r="J280" s="519">
        <f t="shared" si="60"/>
        <v>0</v>
      </c>
      <c r="K280" s="1490">
        <f t="shared" si="52"/>
        <v>1</v>
      </c>
      <c r="L280" s="1319" t="s">
        <v>1387</v>
      </c>
      <c r="M280" s="1937"/>
    </row>
    <row r="281" spans="1:26" s="295" customFormat="1" ht="18.75" hidden="1" customHeight="1">
      <c r="A281" s="9">
        <v>735</v>
      </c>
      <c r="B281" s="1207"/>
      <c r="C281" s="1210">
        <v>5205</v>
      </c>
      <c r="D281" s="1211" t="s">
        <v>266</v>
      </c>
      <c r="E281" s="555">
        <f t="shared" si="60"/>
        <v>0</v>
      </c>
      <c r="F281" s="563">
        <f t="shared" si="60"/>
        <v>0</v>
      </c>
      <c r="G281" s="517">
        <f t="shared" si="60"/>
        <v>0</v>
      </c>
      <c r="H281" s="518">
        <f t="shared" si="60"/>
        <v>0</v>
      </c>
      <c r="I281" s="518">
        <f t="shared" si="60"/>
        <v>0</v>
      </c>
      <c r="J281" s="519">
        <f t="shared" si="60"/>
        <v>0</v>
      </c>
      <c r="K281" s="1490" t="str">
        <f t="shared" si="52"/>
        <v/>
      </c>
      <c r="L281" s="1319" t="s">
        <v>1388</v>
      </c>
      <c r="M281" s="1937"/>
    </row>
    <row r="282" spans="1:26" s="295" customFormat="1" ht="18.75" hidden="1" customHeight="1">
      <c r="A282" s="9">
        <v>740</v>
      </c>
      <c r="B282" s="1207"/>
      <c r="C282" s="1210">
        <v>5206</v>
      </c>
      <c r="D282" s="1211" t="s">
        <v>267</v>
      </c>
      <c r="E282" s="555">
        <f t="shared" si="60"/>
        <v>0</v>
      </c>
      <c r="F282" s="563">
        <f t="shared" si="60"/>
        <v>0</v>
      </c>
      <c r="G282" s="517">
        <f t="shared" si="60"/>
        <v>0</v>
      </c>
      <c r="H282" s="518">
        <f t="shared" si="60"/>
        <v>0</v>
      </c>
      <c r="I282" s="518">
        <f t="shared" si="60"/>
        <v>0</v>
      </c>
      <c r="J282" s="519">
        <f t="shared" si="60"/>
        <v>0</v>
      </c>
      <c r="K282" s="1490" t="str">
        <f t="shared" si="52"/>
        <v/>
      </c>
      <c r="L282" s="1319" t="s">
        <v>1389</v>
      </c>
      <c r="M282" s="1937"/>
    </row>
    <row r="283" spans="1:26" s="295" customFormat="1" ht="18.75" hidden="1" customHeight="1">
      <c r="A283" s="9">
        <v>745</v>
      </c>
      <c r="B283" s="1207"/>
      <c r="C283" s="1212">
        <v>5219</v>
      </c>
      <c r="D283" s="1213" t="s">
        <v>268</v>
      </c>
      <c r="E283" s="559">
        <f t="shared" si="60"/>
        <v>0</v>
      </c>
      <c r="F283" s="562">
        <f t="shared" si="60"/>
        <v>0</v>
      </c>
      <c r="G283" s="514">
        <f t="shared" si="60"/>
        <v>0</v>
      </c>
      <c r="H283" s="515">
        <f t="shared" si="60"/>
        <v>0</v>
      </c>
      <c r="I283" s="515">
        <f t="shared" si="60"/>
        <v>0</v>
      </c>
      <c r="J283" s="516">
        <f t="shared" si="60"/>
        <v>0</v>
      </c>
      <c r="K283" s="1490" t="str">
        <f t="shared" si="52"/>
        <v/>
      </c>
      <c r="L283" s="1319" t="s">
        <v>1384</v>
      </c>
      <c r="M283" s="1937"/>
    </row>
    <row r="284" spans="1:26" s="294" customFormat="1" ht="18.75" customHeight="1">
      <c r="A284" s="8">
        <v>750</v>
      </c>
      <c r="B284" s="1206">
        <v>5300</v>
      </c>
      <c r="C284" s="2256" t="s">
        <v>269</v>
      </c>
      <c r="D284" s="2256"/>
      <c r="E284" s="396">
        <f t="shared" ref="E284:J284" si="61">SUMIF($B$607:$B$12276,$B284,E$607:E$12276)</f>
        <v>4500</v>
      </c>
      <c r="F284" s="397">
        <f t="shared" si="61"/>
        <v>634</v>
      </c>
      <c r="G284" s="508">
        <f t="shared" si="61"/>
        <v>634</v>
      </c>
      <c r="H284" s="509">
        <f t="shared" si="61"/>
        <v>0</v>
      </c>
      <c r="I284" s="509">
        <f t="shared" si="61"/>
        <v>0</v>
      </c>
      <c r="J284" s="510">
        <f t="shared" si="61"/>
        <v>0</v>
      </c>
      <c r="K284" s="1490">
        <f t="shared" si="52"/>
        <v>1</v>
      </c>
      <c r="L284" s="1319" t="s">
        <v>1390</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1090</v>
      </c>
      <c r="E285" s="553">
        <f t="shared" ref="E285:J286" si="62">SUMIF($C$607:$C$12276,$C285,E$607:E$12276)</f>
        <v>4500</v>
      </c>
      <c r="F285" s="561">
        <f t="shared" si="62"/>
        <v>634</v>
      </c>
      <c r="G285" s="511">
        <f t="shared" si="62"/>
        <v>634</v>
      </c>
      <c r="H285" s="512">
        <f t="shared" si="62"/>
        <v>0</v>
      </c>
      <c r="I285" s="512">
        <f t="shared" si="62"/>
        <v>0</v>
      </c>
      <c r="J285" s="513">
        <f t="shared" si="62"/>
        <v>0</v>
      </c>
      <c r="K285" s="1490">
        <f t="shared" si="52"/>
        <v>1</v>
      </c>
      <c r="L285" s="1319" t="s">
        <v>1386</v>
      </c>
      <c r="M285" s="1937"/>
    </row>
    <row r="286" spans="1:26" s="295" customFormat="1" ht="18.75" hidden="1" customHeight="1">
      <c r="A286" s="9">
        <v>760</v>
      </c>
      <c r="B286" s="1207"/>
      <c r="C286" s="1212">
        <v>5309</v>
      </c>
      <c r="D286" s="1213" t="s">
        <v>270</v>
      </c>
      <c r="E286" s="559">
        <f t="shared" si="62"/>
        <v>0</v>
      </c>
      <c r="F286" s="562">
        <f t="shared" si="62"/>
        <v>0</v>
      </c>
      <c r="G286" s="514">
        <f t="shared" si="62"/>
        <v>0</v>
      </c>
      <c r="H286" s="515">
        <f t="shared" si="62"/>
        <v>0</v>
      </c>
      <c r="I286" s="515">
        <f t="shared" si="62"/>
        <v>0</v>
      </c>
      <c r="J286" s="516">
        <f t="shared" si="62"/>
        <v>0</v>
      </c>
      <c r="K286" s="1490" t="str">
        <f t="shared" si="52"/>
        <v/>
      </c>
      <c r="L286" s="1319" t="s">
        <v>1391</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56" t="s">
        <v>960</v>
      </c>
      <c r="D287" s="2256"/>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57" t="s">
        <v>961</v>
      </c>
      <c r="D288" s="2257"/>
      <c r="E288" s="396">
        <f t="shared" si="63"/>
        <v>0</v>
      </c>
      <c r="F288" s="397">
        <f t="shared" si="63"/>
        <v>0</v>
      </c>
      <c r="G288" s="508">
        <f t="shared" si="63"/>
        <v>0</v>
      </c>
      <c r="H288" s="509">
        <f t="shared" si="63"/>
        <v>0</v>
      </c>
      <c r="I288" s="509">
        <f t="shared" si="63"/>
        <v>0</v>
      </c>
      <c r="J288" s="510">
        <f t="shared" si="63"/>
        <v>0</v>
      </c>
      <c r="K288" s="1490" t="str">
        <f t="shared" si="52"/>
        <v/>
      </c>
      <c r="L288" s="1319" t="s">
        <v>1392</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962</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1384</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963</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964</v>
      </c>
      <c r="E291" s="555">
        <f t="shared" si="64"/>
        <v>0</v>
      </c>
      <c r="F291" s="563">
        <f t="shared" si="64"/>
        <v>0</v>
      </c>
      <c r="G291" s="517">
        <f t="shared" si="64"/>
        <v>0</v>
      </c>
      <c r="H291" s="518">
        <f t="shared" si="64"/>
        <v>0</v>
      </c>
      <c r="I291" s="518">
        <f t="shared" si="64"/>
        <v>0</v>
      </c>
      <c r="J291" s="519">
        <f t="shared" si="64"/>
        <v>0</v>
      </c>
      <c r="K291" s="1490" t="str">
        <f t="shared" si="52"/>
        <v/>
      </c>
      <c r="L291" s="1319" t="s">
        <v>1381</v>
      </c>
    </row>
    <row r="292" spans="1:69" ht="18.75" hidden="1" customHeight="1">
      <c r="A292" s="9">
        <v>795</v>
      </c>
      <c r="B292" s="1203"/>
      <c r="C292" s="1156">
        <v>5504</v>
      </c>
      <c r="D292" s="1184" t="s">
        <v>965</v>
      </c>
      <c r="E292" s="559">
        <f t="shared" si="64"/>
        <v>0</v>
      </c>
      <c r="F292" s="562">
        <f t="shared" si="64"/>
        <v>0</v>
      </c>
      <c r="G292" s="514">
        <f t="shared" si="64"/>
        <v>0</v>
      </c>
      <c r="H292" s="515">
        <f t="shared" si="64"/>
        <v>0</v>
      </c>
      <c r="I292" s="515">
        <f t="shared" si="64"/>
        <v>0</v>
      </c>
      <c r="J292" s="516">
        <f t="shared" si="64"/>
        <v>0</v>
      </c>
      <c r="K292" s="1490" t="str">
        <f t="shared" si="52"/>
        <v/>
      </c>
      <c r="L292" s="1319" t="s">
        <v>1384</v>
      </c>
    </row>
    <row r="293" spans="1:69" s="294" customFormat="1" ht="18.75" hidden="1" customHeight="1">
      <c r="A293" s="8">
        <v>805</v>
      </c>
      <c r="B293" s="1206">
        <v>5700</v>
      </c>
      <c r="C293" s="2279" t="s">
        <v>1326</v>
      </c>
      <c r="D293" s="2280"/>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1394</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967</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1396</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968</v>
      </c>
      <c r="E295" s="557">
        <f t="shared" si="66"/>
        <v>0</v>
      </c>
      <c r="F295" s="564">
        <f t="shared" si="66"/>
        <v>0</v>
      </c>
      <c r="G295" s="520">
        <f t="shared" si="66"/>
        <v>0</v>
      </c>
      <c r="H295" s="521">
        <f t="shared" si="66"/>
        <v>0</v>
      </c>
      <c r="I295" s="521">
        <f t="shared" si="66"/>
        <v>0</v>
      </c>
      <c r="J295" s="522">
        <f t="shared" si="66"/>
        <v>0</v>
      </c>
      <c r="K295" s="1490" t="str">
        <f t="shared" si="52"/>
        <v/>
      </c>
      <c r="L295" s="1319" t="s">
        <v>1393</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1330</v>
      </c>
      <c r="E296" s="573">
        <f t="shared" si="66"/>
        <v>0</v>
      </c>
      <c r="F296" s="574">
        <f t="shared" si="66"/>
        <v>0</v>
      </c>
      <c r="G296" s="535">
        <f t="shared" si="66"/>
        <v>0</v>
      </c>
      <c r="H296" s="536">
        <f t="shared" si="66"/>
        <v>0</v>
      </c>
      <c r="I296" s="536">
        <f t="shared" si="66"/>
        <v>0</v>
      </c>
      <c r="J296" s="537">
        <f t="shared" si="66"/>
        <v>0</v>
      </c>
      <c r="K296" s="1490" t="str">
        <f t="shared" si="52"/>
        <v/>
      </c>
      <c r="L296" s="1319" t="s">
        <v>1397</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77" t="s">
        <v>970</v>
      </c>
      <c r="D297" s="2278"/>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1386</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1323</v>
      </c>
      <c r="C301" s="1228" t="s">
        <v>494</v>
      </c>
      <c r="D301" s="1349" t="s">
        <v>1331</v>
      </c>
      <c r="E301" s="410">
        <f t="shared" ref="E301:J301" si="68">SUMIF($C$607:$C$12276,$C301,E$607:E$12276)</f>
        <v>1729700</v>
      </c>
      <c r="F301" s="411">
        <f t="shared" si="68"/>
        <v>1716776</v>
      </c>
      <c r="G301" s="691">
        <f t="shared" si="68"/>
        <v>1344940</v>
      </c>
      <c r="H301" s="692">
        <f t="shared" si="68"/>
        <v>0</v>
      </c>
      <c r="I301" s="692">
        <f t="shared" si="68"/>
        <v>24524</v>
      </c>
      <c r="J301" s="693">
        <f t="shared" si="68"/>
        <v>347312</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48" t="str">
        <f>$B$7</f>
        <v>ОТЧЕТНИ ДАННИ ПО ЕБК ЗА ИЗПЪЛНЕНИЕТО НА БЮДЖЕТА</v>
      </c>
      <c r="C306" s="2249"/>
      <c r="D306" s="2249"/>
      <c r="E306" s="710"/>
      <c r="F306" s="710"/>
      <c r="G306" s="710"/>
      <c r="H306" s="710"/>
      <c r="I306" s="710"/>
      <c r="J306" s="1104"/>
      <c r="K306" s="212">
        <f t="shared" si="69"/>
        <v>1</v>
      </c>
      <c r="L306" s="1317"/>
    </row>
    <row r="307" spans="1:12" ht="18.75" customHeight="1">
      <c r="A307" s="9"/>
      <c r="B307" s="709"/>
      <c r="C307" s="1080"/>
      <c r="D307" s="1105"/>
      <c r="E307" s="1106" t="s">
        <v>1333</v>
      </c>
      <c r="F307" s="1106" t="s">
        <v>644</v>
      </c>
      <c r="G307" s="710"/>
      <c r="H307" s="710"/>
      <c r="I307" s="710"/>
      <c r="J307" s="710"/>
      <c r="K307" s="212">
        <f t="shared" si="69"/>
        <v>1</v>
      </c>
      <c r="L307" s="1317"/>
    </row>
    <row r="308" spans="1:12" ht="27" customHeight="1">
      <c r="A308" s="9"/>
      <c r="B308" s="2238" t="str">
        <f>$B$9</f>
        <v>Съвет за електронни медии</v>
      </c>
      <c r="C308" s="2239"/>
      <c r="D308" s="2240"/>
      <c r="E308" s="1022">
        <f>$E$9</f>
        <v>43466</v>
      </c>
      <c r="F308" s="1110">
        <f>$F$9</f>
        <v>43830</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45" t="str">
        <f>$B$12</f>
        <v>Съвет за електронни медии</v>
      </c>
      <c r="C311" s="2246"/>
      <c r="D311" s="2247"/>
      <c r="E311" s="1113" t="s">
        <v>1305</v>
      </c>
      <c r="F311" s="1867" t="str">
        <f>$F$12</f>
        <v>4400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1381</v>
      </c>
    </row>
    <row r="313" spans="1:12" ht="21.75" customHeight="1">
      <c r="A313" s="9"/>
      <c r="B313" s="1111"/>
      <c r="C313" s="709"/>
      <c r="D313" s="1235" t="s">
        <v>1416</v>
      </c>
      <c r="E313" s="1236">
        <f>$E$15</f>
        <v>0</v>
      </c>
      <c r="F313" s="1464" t="str">
        <f>+$F$15</f>
        <v>БЮДЖЕТ</v>
      </c>
      <c r="G313" s="710"/>
      <c r="H313" s="318"/>
      <c r="I313" s="318"/>
      <c r="J313" s="318"/>
      <c r="K313" s="212">
        <f t="shared" si="69"/>
        <v>1</v>
      </c>
      <c r="L313" s="1319" t="s">
        <v>1382</v>
      </c>
    </row>
    <row r="314" spans="1:12">
      <c r="A314" s="9"/>
      <c r="B314" s="709"/>
      <c r="C314" s="1080"/>
      <c r="D314" s="1105"/>
      <c r="E314" s="1322"/>
      <c r="F314" s="710"/>
      <c r="G314" s="710"/>
      <c r="H314" s="710"/>
      <c r="I314" s="710"/>
      <c r="J314" s="710"/>
      <c r="K314" s="212">
        <f t="shared" si="69"/>
        <v>1</v>
      </c>
      <c r="L314" s="1319" t="s">
        <v>1383</v>
      </c>
    </row>
    <row r="315" spans="1:12" ht="18.75" customHeight="1" thickBot="1">
      <c r="A315" s="9"/>
      <c r="B315" s="1112"/>
      <c r="C315" s="1080"/>
      <c r="D315" s="1238" t="s">
        <v>2199</v>
      </c>
      <c r="E315" s="710"/>
      <c r="F315" s="1239"/>
      <c r="G315" s="318"/>
      <c r="H315" s="318"/>
      <c r="I315" s="318"/>
      <c r="J315" s="318"/>
      <c r="K315" s="212">
        <f t="shared" si="69"/>
        <v>1</v>
      </c>
      <c r="L315" s="1319" t="s">
        <v>1384</v>
      </c>
    </row>
    <row r="316" spans="1:12" ht="20.25" customHeight="1">
      <c r="A316" s="11"/>
      <c r="B316" s="1240" t="s">
        <v>972</v>
      </c>
      <c r="C316" s="1241" t="s">
        <v>1332</v>
      </c>
      <c r="D316" s="1242" t="s">
        <v>974</v>
      </c>
      <c r="E316" s="1243" t="s">
        <v>975</v>
      </c>
      <c r="F316" s="1244" t="s">
        <v>976</v>
      </c>
      <c r="G316" s="318"/>
      <c r="H316" s="318"/>
      <c r="I316" s="318"/>
      <c r="J316" s="318"/>
      <c r="K316" s="212">
        <f t="shared" si="69"/>
        <v>1</v>
      </c>
      <c r="L316" s="1319" t="s">
        <v>1385</v>
      </c>
    </row>
    <row r="317" spans="1:12" ht="18.75" customHeight="1">
      <c r="A317" s="11">
        <v>905</v>
      </c>
      <c r="B317" s="1245"/>
      <c r="C317" s="1246" t="s">
        <v>977</v>
      </c>
      <c r="D317" s="1247" t="s">
        <v>978</v>
      </c>
      <c r="E317" s="723">
        <f t="shared" ref="E317:F322" si="70">SUMIF($C$607:$C$12276,$C317,E$607:E$12276)</f>
        <v>60</v>
      </c>
      <c r="F317" s="724">
        <f t="shared" si="70"/>
        <v>50</v>
      </c>
      <c r="G317" s="318"/>
      <c r="H317" s="318"/>
      <c r="I317" s="318"/>
      <c r="J317" s="318"/>
      <c r="K317" s="212">
        <f t="shared" si="69"/>
        <v>1</v>
      </c>
      <c r="L317" s="1319" t="s">
        <v>1386</v>
      </c>
    </row>
    <row r="318" spans="1:12" ht="18.75" customHeight="1">
      <c r="A318" s="11">
        <v>906</v>
      </c>
      <c r="B318" s="1248"/>
      <c r="C318" s="1249" t="s">
        <v>979</v>
      </c>
      <c r="D318" s="1250" t="s">
        <v>980</v>
      </c>
      <c r="E318" s="719">
        <f t="shared" si="70"/>
        <v>17</v>
      </c>
      <c r="F318" s="720">
        <f t="shared" si="70"/>
        <v>16</v>
      </c>
      <c r="G318" s="318"/>
      <c r="H318" s="318"/>
      <c r="I318" s="318"/>
      <c r="J318" s="318"/>
      <c r="K318" s="212">
        <f t="shared" si="69"/>
        <v>1</v>
      </c>
      <c r="L318" s="1319" t="s">
        <v>1387</v>
      </c>
    </row>
    <row r="319" spans="1:12" ht="18.75" customHeight="1">
      <c r="A319" s="11">
        <v>907</v>
      </c>
      <c r="B319" s="1251"/>
      <c r="C319" s="1252" t="s">
        <v>981</v>
      </c>
      <c r="D319" s="1253" t="s">
        <v>982</v>
      </c>
      <c r="E319" s="721">
        <f t="shared" si="70"/>
        <v>43</v>
      </c>
      <c r="F319" s="722">
        <f t="shared" si="70"/>
        <v>34</v>
      </c>
      <c r="G319" s="318"/>
      <c r="H319" s="318"/>
      <c r="I319" s="318"/>
      <c r="J319" s="318"/>
      <c r="K319" s="212">
        <f t="shared" si="69"/>
        <v>1</v>
      </c>
      <c r="L319" s="1319" t="s">
        <v>1388</v>
      </c>
    </row>
    <row r="320" spans="1:12" ht="18.75" customHeight="1">
      <c r="A320" s="11">
        <v>910</v>
      </c>
      <c r="B320" s="1245"/>
      <c r="C320" s="1246" t="s">
        <v>983</v>
      </c>
      <c r="D320" s="1247" t="s">
        <v>984</v>
      </c>
      <c r="E320" s="723">
        <f t="shared" si="70"/>
        <v>60</v>
      </c>
      <c r="F320" s="724">
        <f t="shared" si="70"/>
        <v>50</v>
      </c>
      <c r="G320" s="318"/>
      <c r="H320" s="318"/>
      <c r="I320" s="318"/>
      <c r="J320" s="318"/>
      <c r="K320" s="212">
        <f t="shared" si="69"/>
        <v>1</v>
      </c>
      <c r="L320" s="1319" t="s">
        <v>1389</v>
      </c>
    </row>
    <row r="321" spans="1:12" ht="18.75" customHeight="1">
      <c r="A321" s="11">
        <v>911</v>
      </c>
      <c r="B321" s="1248"/>
      <c r="C321" s="1249" t="s">
        <v>985</v>
      </c>
      <c r="D321" s="1250" t="s">
        <v>980</v>
      </c>
      <c r="E321" s="719">
        <f t="shared" si="70"/>
        <v>17</v>
      </c>
      <c r="F321" s="720">
        <f t="shared" si="70"/>
        <v>16</v>
      </c>
      <c r="G321" s="318"/>
      <c r="H321" s="318"/>
      <c r="I321" s="318"/>
      <c r="J321" s="318"/>
      <c r="K321" s="212">
        <f t="shared" si="69"/>
        <v>1</v>
      </c>
      <c r="L321" s="1319" t="s">
        <v>1384</v>
      </c>
    </row>
    <row r="322" spans="1:12" ht="18.75" customHeight="1">
      <c r="A322" s="11">
        <v>912</v>
      </c>
      <c r="B322" s="1254"/>
      <c r="C322" s="1255" t="s">
        <v>986</v>
      </c>
      <c r="D322" s="1256" t="s">
        <v>987</v>
      </c>
      <c r="E322" s="725">
        <f t="shared" si="70"/>
        <v>43</v>
      </c>
      <c r="F322" s="726">
        <f t="shared" si="70"/>
        <v>34</v>
      </c>
      <c r="G322" s="318"/>
      <c r="H322" s="318"/>
      <c r="I322" s="318"/>
      <c r="J322" s="318"/>
      <c r="K322" s="212">
        <f t="shared" si="69"/>
        <v>1</v>
      </c>
      <c r="L322" s="1319" t="s">
        <v>1390</v>
      </c>
    </row>
    <row r="323" spans="1:12" ht="18.75" customHeight="1">
      <c r="A323" s="11">
        <v>920</v>
      </c>
      <c r="B323" s="1245"/>
      <c r="C323" s="1246" t="s">
        <v>988</v>
      </c>
      <c r="D323" s="1247" t="s">
        <v>989</v>
      </c>
      <c r="E323" s="727">
        <f>IF(ISERROR(E187/(E320+E332)),0,E187/(E320+E332))</f>
        <v>14914.433333333332</v>
      </c>
      <c r="F323" s="728">
        <f>IF(ISERROR(J187/(F320+F332)),0,F187/(F320+F332))</f>
        <v>17880.48</v>
      </c>
      <c r="G323" s="318"/>
      <c r="H323" s="318"/>
      <c r="I323" s="318"/>
      <c r="J323" s="318"/>
      <c r="K323" s="212">
        <f t="shared" si="69"/>
        <v>1</v>
      </c>
      <c r="L323" s="1319" t="s">
        <v>1386</v>
      </c>
    </row>
    <row r="324" spans="1:12" ht="18.75" customHeight="1">
      <c r="A324" s="11">
        <v>921</v>
      </c>
      <c r="B324" s="1248"/>
      <c r="C324" s="1257" t="s">
        <v>990</v>
      </c>
      <c r="D324" s="1258" t="s">
        <v>991</v>
      </c>
      <c r="E324" s="729">
        <f>IF(ISERROR(E188/(E321+E332)),0,E188/(E321+E332))</f>
        <v>23880.588235294119</v>
      </c>
      <c r="F324" s="730">
        <f>IF(ISERROR(J188/(F321+F332)),0,F188/(F321+F332))</f>
        <v>25350.0625</v>
      </c>
      <c r="G324" s="318"/>
      <c r="H324" s="318"/>
      <c r="I324" s="318"/>
      <c r="J324" s="318"/>
      <c r="K324" s="212">
        <f t="shared" si="69"/>
        <v>1</v>
      </c>
      <c r="L324" s="1319" t="s">
        <v>1391</v>
      </c>
    </row>
    <row r="325" spans="1:12" ht="18.75" customHeight="1">
      <c r="A325" s="11">
        <v>922</v>
      </c>
      <c r="B325" s="1254"/>
      <c r="C325" s="1252" t="s">
        <v>992</v>
      </c>
      <c r="D325" s="1253" t="s">
        <v>993</v>
      </c>
      <c r="E325" s="731">
        <f>IF(ISERROR(E189/(E322)),0,E189/(E322))</f>
        <v>11369.674418604651</v>
      </c>
      <c r="F325" s="732">
        <f>IF(ISERROR(J189/(F322)),0,F189/(F322))</f>
        <v>14365.382352941177</v>
      </c>
      <c r="G325" s="318"/>
      <c r="H325" s="318"/>
      <c r="I325" s="318"/>
      <c r="J325" s="318"/>
      <c r="K325" s="212">
        <f t="shared" si="69"/>
        <v>1</v>
      </c>
      <c r="L325" s="1319" t="s">
        <v>1395</v>
      </c>
    </row>
    <row r="326" spans="1:12" ht="18.75" customHeight="1">
      <c r="A326" s="11">
        <v>930</v>
      </c>
      <c r="B326" s="1245"/>
      <c r="C326" s="1246" t="s">
        <v>994</v>
      </c>
      <c r="D326" s="1247" t="s">
        <v>995</v>
      </c>
      <c r="E326" s="723">
        <f t="shared" ref="E326:F329" si="71">SUMIF($C$607:$C$12276,$C326,E$607:E$12276)</f>
        <v>10</v>
      </c>
      <c r="F326" s="724">
        <f t="shared" si="71"/>
        <v>8</v>
      </c>
      <c r="G326" s="318"/>
      <c r="H326" s="318"/>
      <c r="I326" s="318"/>
      <c r="J326" s="318"/>
      <c r="K326" s="212">
        <f t="shared" si="69"/>
        <v>1</v>
      </c>
      <c r="L326" s="1319" t="s">
        <v>1392</v>
      </c>
    </row>
    <row r="327" spans="1:12" ht="18.75" customHeight="1">
      <c r="A327" s="11">
        <v>931</v>
      </c>
      <c r="B327" s="1248"/>
      <c r="C327" s="1257" t="s">
        <v>996</v>
      </c>
      <c r="D327" s="1258" t="s">
        <v>997</v>
      </c>
      <c r="E327" s="733">
        <f t="shared" si="71"/>
        <v>10</v>
      </c>
      <c r="F327" s="734">
        <f t="shared" si="71"/>
        <v>8</v>
      </c>
      <c r="G327" s="318"/>
      <c r="H327" s="318"/>
      <c r="I327" s="318"/>
      <c r="J327" s="318"/>
      <c r="K327" s="212">
        <f t="shared" si="69"/>
        <v>1</v>
      </c>
      <c r="L327" s="1319" t="s">
        <v>1384</v>
      </c>
    </row>
    <row r="328" spans="1:12" ht="18.75" customHeight="1">
      <c r="A328" s="11">
        <v>932</v>
      </c>
      <c r="B328" s="1254"/>
      <c r="C328" s="1252" t="s">
        <v>998</v>
      </c>
      <c r="D328" s="1253" t="s">
        <v>999</v>
      </c>
      <c r="E328" s="721">
        <f t="shared" si="71"/>
        <v>0</v>
      </c>
      <c r="F328" s="722">
        <f t="shared" si="71"/>
        <v>0</v>
      </c>
      <c r="G328" s="318"/>
      <c r="H328" s="318"/>
      <c r="I328" s="318"/>
      <c r="J328" s="318"/>
      <c r="K328" s="212">
        <f t="shared" si="69"/>
        <v>1</v>
      </c>
      <c r="L328" s="1319" t="s">
        <v>1387</v>
      </c>
    </row>
    <row r="329" spans="1:12" ht="18.75" customHeight="1">
      <c r="A329" s="10">
        <v>935</v>
      </c>
      <c r="B329" s="1245"/>
      <c r="C329" s="1246" t="s">
        <v>1000</v>
      </c>
      <c r="D329" s="1247" t="s">
        <v>312</v>
      </c>
      <c r="E329" s="723">
        <f t="shared" si="71"/>
        <v>0</v>
      </c>
      <c r="F329" s="724">
        <f t="shared" si="71"/>
        <v>0</v>
      </c>
      <c r="G329" s="318"/>
      <c r="H329" s="318"/>
      <c r="I329" s="318"/>
      <c r="J329" s="318"/>
      <c r="K329" s="212">
        <f t="shared" si="69"/>
        <v>1</v>
      </c>
      <c r="L329" s="1319" t="s">
        <v>1388</v>
      </c>
    </row>
    <row r="330" spans="1:12" ht="18.75" customHeight="1">
      <c r="A330" s="10">
        <v>940</v>
      </c>
      <c r="B330" s="1245"/>
      <c r="C330" s="1246" t="s">
        <v>313</v>
      </c>
      <c r="D330" s="1247" t="s">
        <v>11</v>
      </c>
      <c r="E330" s="1465"/>
      <c r="F330" s="1466"/>
      <c r="G330" s="318"/>
      <c r="H330" s="318"/>
      <c r="I330" s="318"/>
      <c r="J330" s="318"/>
      <c r="K330" s="212">
        <f t="shared" si="69"/>
        <v>1</v>
      </c>
      <c r="L330" s="1319" t="s">
        <v>1381</v>
      </c>
    </row>
    <row r="331" spans="1:12" ht="18.75" customHeight="1">
      <c r="A331" s="10">
        <v>950</v>
      </c>
      <c r="B331" s="1245"/>
      <c r="C331" s="1246" t="s">
        <v>314</v>
      </c>
      <c r="D331" s="1247" t="s">
        <v>9</v>
      </c>
      <c r="E331" s="723">
        <f t="shared" ref="E331:F338" si="72">SUMIF($C$607:$C$12276,$C331,E$607:E$12276)</f>
        <v>0</v>
      </c>
      <c r="F331" s="724">
        <f t="shared" si="72"/>
        <v>0</v>
      </c>
      <c r="G331" s="318"/>
      <c r="H331" s="318"/>
      <c r="I331" s="318"/>
      <c r="J331" s="318"/>
      <c r="K331" s="212">
        <f t="shared" si="69"/>
        <v>1</v>
      </c>
      <c r="L331" s="1319" t="s">
        <v>1384</v>
      </c>
    </row>
    <row r="332" spans="1:12" ht="18.75" customHeight="1">
      <c r="A332" s="11">
        <v>953</v>
      </c>
      <c r="B332" s="1245"/>
      <c r="C332" s="1246" t="s">
        <v>315</v>
      </c>
      <c r="D332" s="1247" t="s">
        <v>10</v>
      </c>
      <c r="E332" s="723">
        <f t="shared" si="72"/>
        <v>0</v>
      </c>
      <c r="F332" s="724">
        <f t="shared" si="72"/>
        <v>0</v>
      </c>
      <c r="G332" s="318"/>
      <c r="H332" s="318"/>
      <c r="I332" s="318"/>
      <c r="J332" s="318"/>
      <c r="K332" s="212">
        <f t="shared" si="69"/>
        <v>1</v>
      </c>
      <c r="L332" s="1319" t="s">
        <v>1389</v>
      </c>
    </row>
    <row r="333" spans="1:12" ht="18.75" customHeight="1">
      <c r="A333" s="11">
        <v>954</v>
      </c>
      <c r="B333" s="1245"/>
      <c r="C333" s="1246" t="s">
        <v>316</v>
      </c>
      <c r="D333" s="1247" t="s">
        <v>317</v>
      </c>
      <c r="E333" s="723">
        <f t="shared" si="72"/>
        <v>0</v>
      </c>
      <c r="F333" s="724">
        <f t="shared" si="72"/>
        <v>0</v>
      </c>
      <c r="G333" s="318"/>
      <c r="H333" s="318"/>
      <c r="I333" s="318"/>
      <c r="J333" s="318"/>
      <c r="K333" s="212">
        <f t="shared" si="69"/>
        <v>1</v>
      </c>
      <c r="L333" s="1319" t="s">
        <v>1392</v>
      </c>
    </row>
    <row r="334" spans="1:12" ht="18.75" customHeight="1">
      <c r="A334" s="19">
        <v>955</v>
      </c>
      <c r="B334" s="1245"/>
      <c r="C334" s="1246" t="s">
        <v>318</v>
      </c>
      <c r="D334" s="1247" t="s">
        <v>319</v>
      </c>
      <c r="E334" s="723">
        <f t="shared" si="72"/>
        <v>0</v>
      </c>
      <c r="F334" s="724">
        <f t="shared" si="72"/>
        <v>0</v>
      </c>
      <c r="G334" s="318"/>
      <c r="H334" s="318"/>
      <c r="I334" s="318"/>
      <c r="J334" s="318"/>
      <c r="K334" s="212">
        <f t="shared" si="69"/>
        <v>1</v>
      </c>
      <c r="L334" s="1319" t="s">
        <v>1386</v>
      </c>
    </row>
    <row r="335" spans="1:12" ht="18.75" customHeight="1">
      <c r="A335" s="19">
        <v>956</v>
      </c>
      <c r="B335" s="1245"/>
      <c r="C335" s="1246" t="s">
        <v>320</v>
      </c>
      <c r="D335" s="1247" t="s">
        <v>321</v>
      </c>
      <c r="E335" s="723">
        <f t="shared" si="72"/>
        <v>0</v>
      </c>
      <c r="F335" s="724">
        <f t="shared" si="72"/>
        <v>0</v>
      </c>
      <c r="G335" s="318"/>
      <c r="H335" s="318"/>
      <c r="I335" s="318"/>
      <c r="J335" s="318"/>
      <c r="K335" s="212">
        <f t="shared" si="69"/>
        <v>1</v>
      </c>
      <c r="L335" s="1318"/>
    </row>
    <row r="336" spans="1:12" ht="18.75" customHeight="1">
      <c r="A336" s="14">
        <v>958</v>
      </c>
      <c r="B336" s="1245"/>
      <c r="C336" s="1246" t="s">
        <v>322</v>
      </c>
      <c r="D336" s="1247" t="s">
        <v>323</v>
      </c>
      <c r="E336" s="723">
        <f t="shared" si="72"/>
        <v>0</v>
      </c>
      <c r="F336" s="724">
        <f t="shared" si="72"/>
        <v>0</v>
      </c>
      <c r="G336" s="318"/>
      <c r="H336" s="318"/>
      <c r="I336" s="318"/>
      <c r="J336" s="318"/>
      <c r="K336" s="212">
        <f t="shared" si="69"/>
        <v>1</v>
      </c>
      <c r="L336" s="1319" t="s">
        <v>1385</v>
      </c>
    </row>
    <row r="337" spans="1:12" ht="18.75" customHeight="1">
      <c r="A337" s="14">
        <v>959</v>
      </c>
      <c r="B337" s="1245"/>
      <c r="C337" s="1246" t="s">
        <v>324</v>
      </c>
      <c r="D337" s="1247" t="s">
        <v>325</v>
      </c>
      <c r="E337" s="723">
        <f t="shared" si="72"/>
        <v>0</v>
      </c>
      <c r="F337" s="724">
        <f t="shared" si="72"/>
        <v>0</v>
      </c>
      <c r="G337" s="318"/>
      <c r="H337" s="318"/>
      <c r="I337" s="318"/>
      <c r="J337" s="318"/>
      <c r="K337" s="212">
        <f t="shared" si="69"/>
        <v>1</v>
      </c>
      <c r="L337" s="1319" t="s">
        <v>1395</v>
      </c>
    </row>
    <row r="338" spans="1:12" ht="18.75" customHeight="1" thickBot="1">
      <c r="A338" s="19">
        <v>955</v>
      </c>
      <c r="B338" s="1911"/>
      <c r="C338" s="1260" t="s">
        <v>326</v>
      </c>
      <c r="D338" s="1261" t="s">
        <v>327</v>
      </c>
      <c r="E338" s="1913">
        <f t="shared" si="72"/>
        <v>0</v>
      </c>
      <c r="F338" s="1914">
        <f t="shared" si="72"/>
        <v>0</v>
      </c>
      <c r="G338" s="318"/>
      <c r="H338" s="318"/>
      <c r="I338" s="318"/>
      <c r="J338" s="318"/>
      <c r="K338" s="212">
        <f t="shared" si="69"/>
        <v>1</v>
      </c>
      <c r="L338" s="1319" t="s">
        <v>1386</v>
      </c>
    </row>
    <row r="339" spans="1:12" ht="38.25" customHeight="1" thickTop="1">
      <c r="A339" s="19">
        <v>956</v>
      </c>
      <c r="B339" s="1912" t="s">
        <v>972</v>
      </c>
      <c r="C339" s="1921" t="s">
        <v>2193</v>
      </c>
      <c r="D339" s="1922" t="s">
        <v>2194</v>
      </c>
      <c r="E339" s="1915" t="s">
        <v>975</v>
      </c>
      <c r="F339" s="1916" t="s">
        <v>976</v>
      </c>
      <c r="G339" s="318"/>
      <c r="H339" s="318"/>
      <c r="I339" s="318"/>
      <c r="J339" s="318"/>
      <c r="K339" s="212">
        <f t="shared" si="69"/>
        <v>1</v>
      </c>
      <c r="L339" s="1318"/>
    </row>
    <row r="340" spans="1:12" ht="18.75" customHeight="1">
      <c r="A340" s="14">
        <v>958</v>
      </c>
      <c r="B340" s="1245"/>
      <c r="C340" s="1246" t="s">
        <v>2196</v>
      </c>
      <c r="D340" s="1247" t="s">
        <v>2203</v>
      </c>
      <c r="E340" s="723">
        <f>E341+E342</f>
        <v>110000</v>
      </c>
      <c r="F340" s="724">
        <f>F341+F342</f>
        <v>106104</v>
      </c>
      <c r="G340" s="318"/>
      <c r="H340" s="318"/>
      <c r="I340" s="318"/>
      <c r="J340" s="318"/>
      <c r="K340" s="212">
        <f t="shared" si="69"/>
        <v>1</v>
      </c>
      <c r="L340" s="1319"/>
    </row>
    <row r="341" spans="1:12" ht="18.75" customHeight="1">
      <c r="A341" s="14">
        <v>959</v>
      </c>
      <c r="B341" s="1245"/>
      <c r="C341" s="1917" t="s">
        <v>2197</v>
      </c>
      <c r="D341" s="1919" t="s">
        <v>2201</v>
      </c>
      <c r="E341" s="723">
        <f>SUMIF($C$607:$C$12276,$C341,E$607:E$12276)</f>
        <v>95000</v>
      </c>
      <c r="F341" s="724">
        <f>SUMIF($C$607:$C$12276,$C341,F$607:F$12276)</f>
        <v>95000</v>
      </c>
      <c r="G341" s="318"/>
      <c r="H341" s="318"/>
      <c r="I341" s="318"/>
      <c r="J341" s="318"/>
      <c r="K341" s="212">
        <f t="shared" si="69"/>
        <v>1</v>
      </c>
      <c r="L341" s="1319"/>
    </row>
    <row r="342" spans="1:12" ht="18.75" customHeight="1" thickBot="1">
      <c r="A342" s="14">
        <v>960</v>
      </c>
      <c r="B342" s="1259"/>
      <c r="C342" s="1918" t="s">
        <v>2198</v>
      </c>
      <c r="D342" s="1920" t="s">
        <v>2202</v>
      </c>
      <c r="E342" s="735">
        <f>SUMIF($C$607:$C$12276,$C342,E$607:E$12276)</f>
        <v>15000</v>
      </c>
      <c r="F342" s="736">
        <f>SUMIF($C$607:$C$12276,$C342,F$607:F$12276)</f>
        <v>11104</v>
      </c>
      <c r="G342" s="318"/>
      <c r="H342" s="318"/>
      <c r="I342" s="318"/>
      <c r="J342" s="318"/>
      <c r="K342" s="212">
        <f t="shared" si="69"/>
        <v>1</v>
      </c>
      <c r="L342" s="1319"/>
    </row>
    <row r="343" spans="1:12" ht="31.5" customHeight="1" thickTop="1">
      <c r="A343" s="14"/>
      <c r="B343" s="1262" t="s">
        <v>642</v>
      </c>
      <c r="C343" s="1263"/>
      <c r="D343" s="1264"/>
      <c r="E343" s="711"/>
      <c r="F343" s="711"/>
      <c r="G343" s="318"/>
      <c r="H343" s="318"/>
      <c r="I343" s="318"/>
      <c r="J343" s="318"/>
      <c r="K343" s="212">
        <f t="shared" si="69"/>
        <v>1</v>
      </c>
      <c r="L343" s="1319"/>
    </row>
    <row r="344" spans="1:12" ht="36" customHeight="1">
      <c r="A344" s="14"/>
      <c r="B344" s="2281" t="s">
        <v>328</v>
      </c>
      <c r="C344" s="2281"/>
      <c r="D344" s="2281"/>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48" t="str">
        <f>$B$7</f>
        <v>ОТЧЕТНИ ДАННИ ПО ЕБК ЗА ИЗПЪЛНЕНИЕТО НА БЮДЖЕТА</v>
      </c>
      <c r="C348" s="2249"/>
      <c r="D348" s="2249"/>
      <c r="E348" s="710"/>
      <c r="F348" s="710"/>
      <c r="G348" s="710"/>
      <c r="H348" s="710"/>
      <c r="I348" s="710"/>
      <c r="J348" s="1104"/>
      <c r="K348" s="4">
        <v>1</v>
      </c>
      <c r="L348" s="440"/>
    </row>
    <row r="349" spans="1:12" ht="18.75" customHeight="1">
      <c r="A349" s="14"/>
      <c r="B349" s="709"/>
      <c r="C349" s="1080"/>
      <c r="D349" s="1105"/>
      <c r="E349" s="1106" t="s">
        <v>1333</v>
      </c>
      <c r="F349" s="1106" t="s">
        <v>644</v>
      </c>
      <c r="G349" s="710"/>
      <c r="H349" s="710"/>
      <c r="I349" s="710"/>
      <c r="J349" s="710"/>
      <c r="K349" s="4">
        <v>1</v>
      </c>
      <c r="L349" s="440"/>
    </row>
    <row r="350" spans="1:12" ht="27" customHeight="1">
      <c r="A350" s="14"/>
      <c r="B350" s="2238" t="str">
        <f>$B$9</f>
        <v>Съвет за електронни медии</v>
      </c>
      <c r="C350" s="2239"/>
      <c r="D350" s="2240"/>
      <c r="E350" s="1022">
        <f>$E$9</f>
        <v>43466</v>
      </c>
      <c r="F350" s="1355">
        <f>$F$9</f>
        <v>43830</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45" t="str">
        <f>$B$12</f>
        <v>Съвет за електронни медии</v>
      </c>
      <c r="C353" s="2246"/>
      <c r="D353" s="2247"/>
      <c r="E353" s="1356" t="s">
        <v>1305</v>
      </c>
      <c r="F353" s="1867" t="str">
        <f>$F$12</f>
        <v>4400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1430</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740</v>
      </c>
      <c r="K356" s="4">
        <v>1</v>
      </c>
      <c r="L356" s="440"/>
    </row>
    <row r="357" spans="1:26" ht="22.5" customHeight="1" thickBot="1">
      <c r="A357" s="14"/>
      <c r="B357" s="1360"/>
      <c r="C357" s="1361"/>
      <c r="D357" s="1362" t="s">
        <v>1336</v>
      </c>
      <c r="E357" s="1363" t="s">
        <v>742</v>
      </c>
      <c r="F357" s="437" t="s">
        <v>1320</v>
      </c>
      <c r="G357" s="1364"/>
      <c r="H357" s="1365"/>
      <c r="I357" s="1364"/>
      <c r="J357" s="1366"/>
      <c r="K357" s="4">
        <v>1</v>
      </c>
      <c r="L357" s="440"/>
    </row>
    <row r="358" spans="1:26" ht="48" customHeight="1">
      <c r="A358" s="14"/>
      <c r="B358" s="1367" t="s">
        <v>692</v>
      </c>
      <c r="C358" s="1368" t="s">
        <v>744</v>
      </c>
      <c r="D358" s="1369" t="s">
        <v>329</v>
      </c>
      <c r="E358" s="1363">
        <f>$C$3</f>
        <v>2019</v>
      </c>
      <c r="F358" s="438" t="s">
        <v>1318</v>
      </c>
      <c r="G358" s="1370" t="s">
        <v>1317</v>
      </c>
      <c r="H358" s="1371" t="s">
        <v>1016</v>
      </c>
      <c r="I358" s="1372" t="s">
        <v>1306</v>
      </c>
      <c r="J358" s="1373" t="s">
        <v>1307</v>
      </c>
      <c r="K358" s="4">
        <v>1</v>
      </c>
      <c r="L358" s="440"/>
    </row>
    <row r="359" spans="1:26" ht="18.75">
      <c r="A359" s="14">
        <v>1</v>
      </c>
      <c r="B359" s="1374" t="s">
        <v>1337</v>
      </c>
      <c r="C359" s="1375"/>
      <c r="D359" s="1376" t="s">
        <v>330</v>
      </c>
      <c r="E359" s="429" t="s">
        <v>344</v>
      </c>
      <c r="F359" s="429" t="s">
        <v>345</v>
      </c>
      <c r="G359" s="391" t="s">
        <v>1029</v>
      </c>
      <c r="H359" s="392" t="s">
        <v>1030</v>
      </c>
      <c r="I359" s="392" t="s">
        <v>1003</v>
      </c>
      <c r="J359" s="393" t="s">
        <v>1288</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51" t="s">
        <v>582</v>
      </c>
      <c r="D361" s="2252"/>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584</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585</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586</v>
      </c>
      <c r="E366" s="578"/>
      <c r="F366" s="579">
        <f t="shared" si="75"/>
        <v>0</v>
      </c>
      <c r="G366" s="478"/>
      <c r="H366" s="479"/>
      <c r="I366" s="479"/>
      <c r="J366" s="480"/>
      <c r="K366" s="1490" t="str">
        <f t="shared" si="74"/>
        <v/>
      </c>
      <c r="L366" s="441"/>
    </row>
    <row r="367" spans="1:26" ht="18.75" hidden="1" customHeight="1">
      <c r="A367" s="14">
        <v>36</v>
      </c>
      <c r="B367" s="225"/>
      <c r="C367" s="403">
        <v>3048</v>
      </c>
      <c r="D367" s="448" t="s">
        <v>587</v>
      </c>
      <c r="E367" s="580"/>
      <c r="F367" s="581">
        <f t="shared" si="75"/>
        <v>0</v>
      </c>
      <c r="G367" s="481"/>
      <c r="H367" s="482"/>
      <c r="I367" s="482"/>
      <c r="J367" s="483"/>
      <c r="K367" s="1490" t="str">
        <f t="shared" si="74"/>
        <v/>
      </c>
      <c r="L367" s="441"/>
    </row>
    <row r="368" spans="1:26" ht="18.75" hidden="1" customHeight="1">
      <c r="A368" s="14">
        <v>45</v>
      </c>
      <c r="B368" s="225"/>
      <c r="C368" s="401">
        <v>3050</v>
      </c>
      <c r="D368" s="402" t="s">
        <v>588</v>
      </c>
      <c r="E368" s="582"/>
      <c r="F368" s="583">
        <f t="shared" si="75"/>
        <v>0</v>
      </c>
      <c r="G368" s="484"/>
      <c r="H368" s="485"/>
      <c r="I368" s="485"/>
      <c r="J368" s="486"/>
      <c r="K368" s="1490" t="str">
        <f t="shared" si="74"/>
        <v/>
      </c>
      <c r="L368" s="441"/>
    </row>
    <row r="369" spans="1:26" ht="18.75" hidden="1" customHeight="1">
      <c r="A369" s="14">
        <v>50</v>
      </c>
      <c r="B369" s="225"/>
      <c r="C369" s="403">
        <v>3061</v>
      </c>
      <c r="D369" s="448" t="s">
        <v>589</v>
      </c>
      <c r="E369" s="580"/>
      <c r="F369" s="581">
        <f t="shared" si="75"/>
        <v>0</v>
      </c>
      <c r="G369" s="481"/>
      <c r="H369" s="482"/>
      <c r="I369" s="482"/>
      <c r="J369" s="483"/>
      <c r="K369" s="1490" t="str">
        <f t="shared" si="74"/>
        <v/>
      </c>
      <c r="L369" s="441"/>
    </row>
    <row r="370" spans="1:26" ht="18.75" hidden="1" customHeight="1">
      <c r="A370" s="14">
        <v>60</v>
      </c>
      <c r="B370" s="225"/>
      <c r="C370" s="401">
        <v>3081</v>
      </c>
      <c r="D370" s="402" t="s">
        <v>590</v>
      </c>
      <c r="E370" s="582"/>
      <c r="F370" s="583">
        <f t="shared" si="75"/>
        <v>0</v>
      </c>
      <c r="G370" s="484"/>
      <c r="H370" s="485"/>
      <c r="I370" s="485"/>
      <c r="J370" s="486"/>
      <c r="K370" s="1490" t="str">
        <f t="shared" si="74"/>
        <v/>
      </c>
      <c r="L370" s="441"/>
    </row>
    <row r="371" spans="1:26" ht="18.75" hidden="1" customHeight="1">
      <c r="A371" s="14"/>
      <c r="B371" s="225"/>
      <c r="C371" s="228" t="s">
        <v>1004</v>
      </c>
      <c r="D371" s="229" t="s">
        <v>591</v>
      </c>
      <c r="E371" s="578"/>
      <c r="F371" s="579">
        <f t="shared" si="75"/>
        <v>0</v>
      </c>
      <c r="G371" s="478"/>
      <c r="H371" s="479"/>
      <c r="I371" s="479"/>
      <c r="J371" s="480"/>
      <c r="K371" s="1490" t="str">
        <f t="shared" si="74"/>
        <v/>
      </c>
      <c r="L371" s="441"/>
    </row>
    <row r="372" spans="1:26" ht="18.75" hidden="1" customHeight="1">
      <c r="A372" s="14">
        <v>65</v>
      </c>
      <c r="B372" s="225"/>
      <c r="C372" s="228">
        <v>3083</v>
      </c>
      <c r="D372" s="229" t="s">
        <v>592</v>
      </c>
      <c r="E372" s="578"/>
      <c r="F372" s="579">
        <f t="shared" si="75"/>
        <v>0</v>
      </c>
      <c r="G372" s="478"/>
      <c r="H372" s="479"/>
      <c r="I372" s="479"/>
      <c r="J372" s="480"/>
      <c r="K372" s="1490" t="str">
        <f t="shared" si="74"/>
        <v/>
      </c>
      <c r="L372" s="441"/>
    </row>
    <row r="373" spans="1:26" ht="18.75" hidden="1" customHeight="1">
      <c r="A373" s="14">
        <v>65</v>
      </c>
      <c r="B373" s="225"/>
      <c r="C373" s="228">
        <v>3089</v>
      </c>
      <c r="D373" s="450" t="s">
        <v>593</v>
      </c>
      <c r="E373" s="578"/>
      <c r="F373" s="579">
        <f t="shared" si="75"/>
        <v>0</v>
      </c>
      <c r="G373" s="478"/>
      <c r="H373" s="479"/>
      <c r="I373" s="479"/>
      <c r="J373" s="480"/>
      <c r="K373" s="1490" t="str">
        <f t="shared" si="74"/>
        <v/>
      </c>
      <c r="L373" s="441"/>
    </row>
    <row r="374" spans="1:26" ht="18.75" hidden="1" customHeight="1">
      <c r="A374" s="14">
        <v>65</v>
      </c>
      <c r="B374" s="225"/>
      <c r="C374" s="231">
        <v>3090</v>
      </c>
      <c r="D374" s="259" t="s">
        <v>1091</v>
      </c>
      <c r="E374" s="584"/>
      <c r="F374" s="585">
        <f t="shared" si="75"/>
        <v>0</v>
      </c>
      <c r="G374" s="487"/>
      <c r="H374" s="488"/>
      <c r="I374" s="488"/>
      <c r="J374" s="489"/>
      <c r="K374" s="1490" t="str">
        <f t="shared" si="74"/>
        <v/>
      </c>
      <c r="L374" s="441"/>
    </row>
    <row r="375" spans="1:26" s="285" customFormat="1" ht="18.75" customHeight="1">
      <c r="A375" s="17">
        <v>70</v>
      </c>
      <c r="B375" s="434">
        <v>3100</v>
      </c>
      <c r="C375" s="2241" t="s">
        <v>594</v>
      </c>
      <c r="D375" s="2242"/>
      <c r="E375" s="1697">
        <f t="shared" ref="E375:J375" si="76">SUM(E376:E382)</f>
        <v>529700</v>
      </c>
      <c r="F375" s="436">
        <f t="shared" si="76"/>
        <v>187021</v>
      </c>
      <c r="G375" s="471">
        <f t="shared" si="76"/>
        <v>187021</v>
      </c>
      <c r="H375" s="472">
        <f t="shared" si="76"/>
        <v>0</v>
      </c>
      <c r="I375" s="1477">
        <f t="shared" si="76"/>
        <v>0</v>
      </c>
      <c r="J375" s="474">
        <f t="shared" si="76"/>
        <v>0</v>
      </c>
      <c r="K375" s="1490">
        <f t="shared" si="74"/>
        <v>1</v>
      </c>
      <c r="L375" s="441"/>
      <c r="M375" s="1932"/>
      <c r="N375" s="283"/>
      <c r="O375" s="283"/>
      <c r="P375" s="283"/>
      <c r="Q375" s="283"/>
      <c r="R375" s="283"/>
      <c r="S375" s="283"/>
      <c r="T375" s="283"/>
      <c r="U375" s="283"/>
      <c r="V375" s="283"/>
      <c r="W375" s="283"/>
      <c r="X375" s="283"/>
      <c r="Y375" s="283"/>
      <c r="Z375" s="283"/>
    </row>
    <row r="376" spans="1:26" ht="18.75" customHeight="1">
      <c r="A376" s="25">
        <v>75</v>
      </c>
      <c r="B376" s="225"/>
      <c r="C376" s="430">
        <v>3110</v>
      </c>
      <c r="D376" s="461" t="s">
        <v>1341</v>
      </c>
      <c r="E376" s="586">
        <v>529700</v>
      </c>
      <c r="F376" s="587">
        <f t="shared" ref="F376:F382" si="77">G376+H376+I376+J376</f>
        <v>187021</v>
      </c>
      <c r="G376" s="490">
        <v>187021</v>
      </c>
      <c r="H376" s="491"/>
      <c r="I376" s="491"/>
      <c r="J376" s="492"/>
      <c r="K376" s="1490">
        <f t="shared" si="74"/>
        <v>1</v>
      </c>
      <c r="L376" s="441"/>
    </row>
    <row r="377" spans="1:26" ht="18.75" hidden="1" customHeight="1">
      <c r="A377" s="9">
        <v>80</v>
      </c>
      <c r="B377" s="432"/>
      <c r="C377" s="401">
        <v>3111</v>
      </c>
      <c r="D377" s="462" t="s">
        <v>1342</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1343</v>
      </c>
      <c r="E378" s="578"/>
      <c r="F378" s="579">
        <f t="shared" si="77"/>
        <v>0</v>
      </c>
      <c r="G378" s="478"/>
      <c r="H378" s="479"/>
      <c r="I378" s="479"/>
      <c r="J378" s="480"/>
      <c r="K378" s="1490" t="str">
        <f t="shared" si="74"/>
        <v/>
      </c>
      <c r="L378" s="441"/>
    </row>
    <row r="379" spans="1:26" ht="18.75" hidden="1" customHeight="1">
      <c r="A379" s="9">
        <v>90</v>
      </c>
      <c r="B379" s="432"/>
      <c r="C379" s="228">
        <v>3113</v>
      </c>
      <c r="D379" s="272" t="s">
        <v>595</v>
      </c>
      <c r="E379" s="578"/>
      <c r="F379" s="579">
        <f t="shared" si="77"/>
        <v>0</v>
      </c>
      <c r="G379" s="478"/>
      <c r="H379" s="479"/>
      <c r="I379" s="479"/>
      <c r="J379" s="480"/>
      <c r="K379" s="1490" t="str">
        <f t="shared" si="74"/>
        <v/>
      </c>
      <c r="L379" s="441"/>
    </row>
    <row r="380" spans="1:26" ht="36.75" hidden="1" customHeight="1">
      <c r="A380" s="9">
        <v>91</v>
      </c>
      <c r="B380" s="432"/>
      <c r="C380" s="228">
        <v>3118</v>
      </c>
      <c r="D380" s="272" t="s">
        <v>2235</v>
      </c>
      <c r="E380" s="578"/>
      <c r="F380" s="579">
        <f t="shared" si="77"/>
        <v>0</v>
      </c>
      <c r="G380" s="478"/>
      <c r="H380" s="479"/>
      <c r="I380" s="479"/>
      <c r="J380" s="480"/>
      <c r="K380" s="1490" t="str">
        <f t="shared" si="74"/>
        <v/>
      </c>
      <c r="L380" s="441"/>
    </row>
    <row r="381" spans="1:26" ht="30" hidden="1" customHeight="1">
      <c r="A381" s="9"/>
      <c r="B381" s="432"/>
      <c r="C381" s="403">
        <v>3128</v>
      </c>
      <c r="D381" s="459" t="s">
        <v>2236</v>
      </c>
      <c r="E381" s="588"/>
      <c r="F381" s="581">
        <f t="shared" si="77"/>
        <v>0</v>
      </c>
      <c r="G381" s="481"/>
      <c r="H381" s="482"/>
      <c r="I381" s="482"/>
      <c r="J381" s="483"/>
      <c r="K381" s="1490" t="str">
        <f t="shared" si="74"/>
        <v/>
      </c>
      <c r="L381" s="441"/>
    </row>
    <row r="382" spans="1:26" ht="18.75" hidden="1" customHeight="1">
      <c r="A382" s="9">
        <v>100</v>
      </c>
      <c r="B382" s="225"/>
      <c r="C382" s="312">
        <v>3120</v>
      </c>
      <c r="D382" s="463" t="s">
        <v>2129</v>
      </c>
      <c r="E382" s="589"/>
      <c r="F382" s="426">
        <f t="shared" si="77"/>
        <v>0</v>
      </c>
      <c r="G382" s="493"/>
      <c r="H382" s="494"/>
      <c r="I382" s="494"/>
      <c r="J382" s="495"/>
      <c r="K382" s="1490" t="str">
        <f t="shared" si="74"/>
        <v/>
      </c>
      <c r="L382" s="441"/>
    </row>
    <row r="383" spans="1:26" s="285" customFormat="1" ht="18.75" hidden="1" customHeight="1">
      <c r="A383" s="8">
        <v>115</v>
      </c>
      <c r="B383" s="434">
        <v>3200</v>
      </c>
      <c r="C383" s="2241" t="s">
        <v>1092</v>
      </c>
      <c r="D383" s="2242"/>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596</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947</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1093</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1094</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41" t="s">
        <v>948</v>
      </c>
      <c r="D388" s="2242"/>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hidden="1" customHeight="1">
      <c r="A391" s="17">
        <v>160</v>
      </c>
      <c r="B391" s="434">
        <v>6100</v>
      </c>
      <c r="C391" s="2241" t="s">
        <v>949</v>
      </c>
      <c r="D391" s="2242"/>
      <c r="E391" s="1697">
        <f t="shared" ref="E391:J391" si="80">SUM(E392:E395)</f>
        <v>0</v>
      </c>
      <c r="F391" s="436">
        <f t="shared" si="80"/>
        <v>0</v>
      </c>
      <c r="G391" s="471">
        <f t="shared" si="80"/>
        <v>0</v>
      </c>
      <c r="H391" s="472">
        <f t="shared" si="80"/>
        <v>0</v>
      </c>
      <c r="I391" s="473">
        <f t="shared" si="80"/>
        <v>0</v>
      </c>
      <c r="J391" s="474">
        <f t="shared" si="80"/>
        <v>0</v>
      </c>
      <c r="K391" s="1490" t="str">
        <f t="shared" si="74"/>
        <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1005</v>
      </c>
      <c r="E392" s="576"/>
      <c r="F392" s="577">
        <f>G392+H392+I392+J392</f>
        <v>0</v>
      </c>
      <c r="G392" s="475"/>
      <c r="H392" s="476"/>
      <c r="I392" s="476"/>
      <c r="J392" s="477"/>
      <c r="K392" s="1490" t="str">
        <f t="shared" si="74"/>
        <v/>
      </c>
      <c r="L392" s="441"/>
    </row>
    <row r="393" spans="1:26" ht="18.75" hidden="1" customHeight="1">
      <c r="A393" s="14">
        <v>170</v>
      </c>
      <c r="B393" s="232"/>
      <c r="C393" s="228">
        <v>6102</v>
      </c>
      <c r="D393" s="264" t="s">
        <v>1006</v>
      </c>
      <c r="E393" s="578"/>
      <c r="F393" s="579">
        <f>G393+H393+I393+J393</f>
        <v>0</v>
      </c>
      <c r="G393" s="478"/>
      <c r="H393" s="479"/>
      <c r="I393" s="479"/>
      <c r="J393" s="480"/>
      <c r="K393" s="1490" t="str">
        <f t="shared" si="74"/>
        <v/>
      </c>
      <c r="L393" s="441"/>
      <c r="N393" s="285"/>
      <c r="O393" s="285"/>
      <c r="P393" s="285"/>
      <c r="Q393" s="285"/>
      <c r="R393" s="285"/>
      <c r="S393" s="285"/>
      <c r="T393" s="285"/>
      <c r="U393" s="285"/>
      <c r="V393" s="285"/>
      <c r="W393" s="285"/>
      <c r="X393" s="285"/>
      <c r="Y393" s="285"/>
      <c r="Z393" s="285"/>
    </row>
    <row r="394" spans="1:26" ht="18.75" hidden="1" customHeight="1">
      <c r="A394" s="14">
        <v>180</v>
      </c>
      <c r="B394" s="234"/>
      <c r="C394" s="228">
        <v>6105</v>
      </c>
      <c r="D394" s="264" t="s">
        <v>1283</v>
      </c>
      <c r="E394" s="590"/>
      <c r="F394" s="579">
        <f>G394+H394+I394+J394</f>
        <v>0</v>
      </c>
      <c r="G394" s="478"/>
      <c r="H394" s="479"/>
      <c r="I394" s="479"/>
      <c r="J394" s="480"/>
      <c r="K394" s="1490" t="str">
        <f t="shared" si="74"/>
        <v/>
      </c>
      <c r="L394" s="441"/>
    </row>
    <row r="395" spans="1:26" ht="18.75" hidden="1" customHeight="1">
      <c r="A395" s="14">
        <v>180</v>
      </c>
      <c r="B395" s="234"/>
      <c r="C395" s="231">
        <v>6109</v>
      </c>
      <c r="D395" s="451" t="s">
        <v>950</v>
      </c>
      <c r="E395" s="591"/>
      <c r="F395" s="585">
        <f>G395+H395+I395+J395</f>
        <v>0</v>
      </c>
      <c r="G395" s="487"/>
      <c r="H395" s="488"/>
      <c r="I395" s="488"/>
      <c r="J395" s="489"/>
      <c r="K395" s="1490" t="str">
        <f t="shared" si="74"/>
        <v/>
      </c>
      <c r="L395" s="441"/>
    </row>
    <row r="396" spans="1:26" s="285" customFormat="1" ht="18.75" hidden="1" customHeight="1">
      <c r="A396" s="8">
        <v>185</v>
      </c>
      <c r="B396" s="434">
        <v>6200</v>
      </c>
      <c r="C396" s="2241" t="s">
        <v>951</v>
      </c>
      <c r="D396" s="2242"/>
      <c r="E396" s="1697">
        <f t="shared" ref="E396:J396" si="81">+E397+E398</f>
        <v>0</v>
      </c>
      <c r="F396" s="436">
        <f t="shared" si="81"/>
        <v>0</v>
      </c>
      <c r="G396" s="471">
        <f t="shared" si="81"/>
        <v>0</v>
      </c>
      <c r="H396" s="472">
        <f t="shared" si="81"/>
        <v>0</v>
      </c>
      <c r="I396" s="473">
        <f t="shared" si="81"/>
        <v>0</v>
      </c>
      <c r="J396" s="474">
        <f t="shared" si="81"/>
        <v>0</v>
      </c>
      <c r="K396" s="1490" t="str">
        <f t="shared" si="74"/>
        <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c r="H397" s="476"/>
      <c r="I397" s="476"/>
      <c r="J397" s="477"/>
      <c r="K397" s="1490" t="str">
        <f t="shared" si="74"/>
        <v/>
      </c>
      <c r="L397" s="441"/>
    </row>
    <row r="398" spans="1:26" ht="18.75" hidden="1" customHeight="1">
      <c r="A398" s="9">
        <v>195</v>
      </c>
      <c r="B398" s="225"/>
      <c r="C398" s="231">
        <v>6202</v>
      </c>
      <c r="D398" s="453" t="s">
        <v>4</v>
      </c>
      <c r="E398" s="584"/>
      <c r="F398" s="585">
        <f>G398+H398+I398+J398</f>
        <v>0</v>
      </c>
      <c r="G398" s="487"/>
      <c r="H398" s="488"/>
      <c r="I398" s="488"/>
      <c r="J398" s="489"/>
      <c r="K398" s="1490" t="str">
        <f t="shared" si="74"/>
        <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41" t="s">
        <v>952</v>
      </c>
      <c r="D399" s="2242"/>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c r="H400" s="476"/>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41" t="s">
        <v>1345</v>
      </c>
      <c r="D402" s="2242"/>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41" t="s">
        <v>333</v>
      </c>
      <c r="D405" s="2242"/>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hidden="1" customHeight="1">
      <c r="A406" s="8">
        <v>215</v>
      </c>
      <c r="B406" s="434">
        <v>6600</v>
      </c>
      <c r="C406" s="2241" t="s">
        <v>334</v>
      </c>
      <c r="D406" s="2242"/>
      <c r="E406" s="1697">
        <f t="shared" ref="E406:J406" si="84">+E407+E408</f>
        <v>0</v>
      </c>
      <c r="F406" s="436">
        <f t="shared" si="84"/>
        <v>0</v>
      </c>
      <c r="G406" s="471">
        <f t="shared" si="84"/>
        <v>0</v>
      </c>
      <c r="H406" s="472">
        <f t="shared" si="84"/>
        <v>0</v>
      </c>
      <c r="I406" s="473">
        <f t="shared" si="84"/>
        <v>0</v>
      </c>
      <c r="J406" s="474">
        <f t="shared" si="84"/>
        <v>0</v>
      </c>
      <c r="K406" s="1492" t="str">
        <f>(IF($E406&lt;&gt;0,$K$2,IF($F406&lt;&gt;0,$K$2,IF($F407&lt;&gt;0,$K$2,IF($F408&lt;&gt;0,$K$2,"")))))</f>
        <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954</v>
      </c>
      <c r="E407" s="576"/>
      <c r="F407" s="577">
        <f>G407+H407+I407+J407</f>
        <v>0</v>
      </c>
      <c r="G407" s="475"/>
      <c r="H407" s="476"/>
      <c r="I407" s="476"/>
      <c r="J407" s="477"/>
      <c r="K407" s="1490" t="str">
        <f t="shared" si="74"/>
        <v/>
      </c>
      <c r="L407" s="441"/>
      <c r="M407" s="1938"/>
      <c r="N407" s="298"/>
      <c r="O407" s="298"/>
      <c r="P407" s="298"/>
      <c r="Q407" s="298"/>
      <c r="R407" s="298"/>
      <c r="S407" s="298"/>
      <c r="T407" s="298"/>
      <c r="U407" s="298"/>
      <c r="V407" s="298"/>
      <c r="W407" s="298"/>
      <c r="X407" s="298"/>
      <c r="Y407" s="298"/>
      <c r="Z407" s="298"/>
    </row>
    <row r="408" spans="1:26" ht="18.75" hidden="1" customHeight="1">
      <c r="A408" s="9">
        <v>225</v>
      </c>
      <c r="B408" s="225"/>
      <c r="C408" s="231">
        <v>6602</v>
      </c>
      <c r="D408" s="266" t="s">
        <v>955</v>
      </c>
      <c r="E408" s="584"/>
      <c r="F408" s="585">
        <f>G408+H408+I408+J408</f>
        <v>0</v>
      </c>
      <c r="G408" s="487"/>
      <c r="H408" s="488"/>
      <c r="I408" s="488"/>
      <c r="J408" s="489"/>
      <c r="K408" s="1490" t="str">
        <f t="shared" si="74"/>
        <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41" t="s">
        <v>1007</v>
      </c>
      <c r="D409" s="2242"/>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1008</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1095</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41" t="s">
        <v>956</v>
      </c>
      <c r="D412" s="2242"/>
      <c r="E412" s="1697">
        <f t="shared" ref="E412:J412" si="86">SUM(E413:E418)</f>
        <v>0</v>
      </c>
      <c r="F412" s="436">
        <f t="shared" si="86"/>
        <v>347312</v>
      </c>
      <c r="G412" s="471">
        <f t="shared" si="86"/>
        <v>0</v>
      </c>
      <c r="H412" s="472">
        <f t="shared" si="86"/>
        <v>0</v>
      </c>
      <c r="I412" s="473">
        <f t="shared" si="86"/>
        <v>0</v>
      </c>
      <c r="J412" s="474">
        <f t="shared" si="86"/>
        <v>347312</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1009</v>
      </c>
      <c r="E413" s="592"/>
      <c r="F413" s="577">
        <f t="shared" ref="F413:F418" si="87">G413+H413+I413+J413</f>
        <v>85208</v>
      </c>
      <c r="G413" s="1447">
        <v>0</v>
      </c>
      <c r="H413" s="1448">
        <v>0</v>
      </c>
      <c r="I413" s="1448">
        <v>0</v>
      </c>
      <c r="J413" s="477">
        <v>85208</v>
      </c>
      <c r="K413" s="1490">
        <f t="shared" si="74"/>
        <v>1</v>
      </c>
      <c r="L413" s="441"/>
    </row>
    <row r="414" spans="1:26" ht="18.75" customHeight="1">
      <c r="A414" s="9">
        <v>240</v>
      </c>
      <c r="B414" s="237"/>
      <c r="C414" s="228">
        <v>6905</v>
      </c>
      <c r="D414" s="264" t="s">
        <v>335</v>
      </c>
      <c r="E414" s="590"/>
      <c r="F414" s="579">
        <f t="shared" si="87"/>
        <v>164426</v>
      </c>
      <c r="G414" s="1449">
        <v>0</v>
      </c>
      <c r="H414" s="1450">
        <v>0</v>
      </c>
      <c r="I414" s="1450">
        <v>0</v>
      </c>
      <c r="J414" s="480">
        <v>164426</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336</v>
      </c>
      <c r="E415" s="590"/>
      <c r="F415" s="579">
        <f t="shared" si="87"/>
        <v>65509</v>
      </c>
      <c r="G415" s="1449">
        <v>0</v>
      </c>
      <c r="H415" s="1450">
        <v>0</v>
      </c>
      <c r="I415" s="1450">
        <v>0</v>
      </c>
      <c r="J415" s="480">
        <v>65509</v>
      </c>
      <c r="K415" s="1490">
        <f t="shared" si="74"/>
        <v>1</v>
      </c>
      <c r="L415" s="441"/>
    </row>
    <row r="416" spans="1:26" ht="18.75" customHeight="1">
      <c r="A416" s="9">
        <v>245</v>
      </c>
      <c r="B416" s="237"/>
      <c r="C416" s="228">
        <v>6907</v>
      </c>
      <c r="D416" s="264" t="s">
        <v>1346</v>
      </c>
      <c r="E416" s="590"/>
      <c r="F416" s="579">
        <f t="shared" si="87"/>
        <v>32169</v>
      </c>
      <c r="G416" s="1449">
        <v>0</v>
      </c>
      <c r="H416" s="1450">
        <v>0</v>
      </c>
      <c r="I416" s="1450">
        <v>0</v>
      </c>
      <c r="J416" s="480">
        <v>32169</v>
      </c>
      <c r="K416" s="1490">
        <f t="shared" si="74"/>
        <v>1</v>
      </c>
      <c r="L416" s="441"/>
    </row>
    <row r="417" spans="1:26" ht="18.75" hidden="1" customHeight="1">
      <c r="A417" s="9">
        <v>250</v>
      </c>
      <c r="B417" s="237"/>
      <c r="C417" s="228">
        <v>6908</v>
      </c>
      <c r="D417" s="264" t="s">
        <v>1010</v>
      </c>
      <c r="E417" s="590"/>
      <c r="F417" s="579">
        <f t="shared" si="87"/>
        <v>0</v>
      </c>
      <c r="G417" s="1449">
        <v>0</v>
      </c>
      <c r="H417" s="1450">
        <v>0</v>
      </c>
      <c r="I417" s="1450">
        <v>0</v>
      </c>
      <c r="J417" s="480"/>
      <c r="K417" s="1490" t="str">
        <f t="shared" si="74"/>
        <v/>
      </c>
      <c r="L417" s="441"/>
    </row>
    <row r="418" spans="1:26" ht="18.75" hidden="1" customHeight="1">
      <c r="A418" s="9">
        <v>255</v>
      </c>
      <c r="B418" s="237"/>
      <c r="C418" s="231">
        <v>6909</v>
      </c>
      <c r="D418" s="266" t="s">
        <v>1011</v>
      </c>
      <c r="E418" s="584"/>
      <c r="F418" s="585">
        <f t="shared" si="87"/>
        <v>0</v>
      </c>
      <c r="G418" s="1451">
        <v>0</v>
      </c>
      <c r="H418" s="1452">
        <v>0</v>
      </c>
      <c r="I418" s="1452">
        <v>0</v>
      </c>
      <c r="J418" s="489"/>
      <c r="K418" s="1490" t="str">
        <f t="shared" si="74"/>
        <v/>
      </c>
      <c r="L418" s="441"/>
    </row>
    <row r="419" spans="1:26" ht="20.25" customHeight="1" thickBot="1">
      <c r="A419" s="14">
        <v>260</v>
      </c>
      <c r="B419" s="1007" t="s">
        <v>1323</v>
      </c>
      <c r="C419" s="604" t="s">
        <v>494</v>
      </c>
      <c r="D419" s="605" t="s">
        <v>1338</v>
      </c>
      <c r="E419" s="442">
        <f t="shared" ref="E419:J419" si="88">SUM(E361,E375,E383,E388,E391,E396,E399,E402,E405,E406,E409,E412)</f>
        <v>529700</v>
      </c>
      <c r="F419" s="442">
        <f t="shared" si="88"/>
        <v>534333</v>
      </c>
      <c r="G419" s="496">
        <f t="shared" si="88"/>
        <v>187021</v>
      </c>
      <c r="H419" s="497">
        <f t="shared" si="88"/>
        <v>0</v>
      </c>
      <c r="I419" s="497">
        <f t="shared" si="88"/>
        <v>0</v>
      </c>
      <c r="J419" s="1489">
        <f t="shared" si="88"/>
        <v>347312</v>
      </c>
      <c r="K419" s="4">
        <v>1</v>
      </c>
      <c r="L419" s="440"/>
    </row>
    <row r="420" spans="1:26" ht="16.5" hidden="1" thickTop="1">
      <c r="A420" s="14">
        <v>261</v>
      </c>
      <c r="B420" s="1064" t="s">
        <v>1348</v>
      </c>
      <c r="C420" s="689"/>
      <c r="D420" s="690" t="s">
        <v>332</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41" t="s">
        <v>1240</v>
      </c>
      <c r="D422" s="2242"/>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41" t="s">
        <v>1012</v>
      </c>
      <c r="D423" s="2242"/>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41" t="s">
        <v>957</v>
      </c>
      <c r="D424" s="2242"/>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41" t="s">
        <v>958</v>
      </c>
      <c r="D425" s="2242"/>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41" t="s">
        <v>1418</v>
      </c>
      <c r="D426" s="2242"/>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1013</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1344</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1323</v>
      </c>
      <c r="C429" s="1383" t="s">
        <v>494</v>
      </c>
      <c r="D429" s="1384" t="s">
        <v>1339</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43" t="str">
        <f>$B$7</f>
        <v>ОТЧЕТНИ ДАННИ ПО ЕБК ЗА ИЗПЪЛНЕНИЕТО НА БЮДЖЕТА</v>
      </c>
      <c r="C433" s="2244"/>
      <c r="D433" s="2244"/>
      <c r="E433" s="710"/>
      <c r="F433" s="710"/>
      <c r="G433" s="710"/>
      <c r="H433" s="710"/>
      <c r="I433" s="710"/>
      <c r="J433" s="1121"/>
      <c r="K433" s="4">
        <v>1</v>
      </c>
      <c r="L433" s="464"/>
    </row>
    <row r="434" spans="1:12" ht="18.75" customHeight="1">
      <c r="A434" s="9"/>
      <c r="B434" s="709"/>
      <c r="C434" s="1080"/>
      <c r="D434" s="1105"/>
      <c r="E434" s="1106" t="s">
        <v>1333</v>
      </c>
      <c r="F434" s="1106" t="s">
        <v>644</v>
      </c>
      <c r="G434" s="710"/>
      <c r="H434" s="710"/>
      <c r="I434" s="710"/>
      <c r="J434" s="710"/>
      <c r="K434" s="4">
        <v>1</v>
      </c>
      <c r="L434" s="464"/>
    </row>
    <row r="435" spans="1:12" ht="27" customHeight="1">
      <c r="A435" s="9"/>
      <c r="B435" s="2238" t="str">
        <f>$B$9</f>
        <v>Съвет за електронни медии</v>
      </c>
      <c r="C435" s="2239"/>
      <c r="D435" s="2240"/>
      <c r="E435" s="1022">
        <f>$E$9</f>
        <v>43466</v>
      </c>
      <c r="F435" s="1355">
        <f>$F$9</f>
        <v>43830</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45" t="str">
        <f>$B$12</f>
        <v>Съвет за електронни медии</v>
      </c>
      <c r="C438" s="2246"/>
      <c r="D438" s="2247"/>
      <c r="E438" s="1356" t="s">
        <v>1305</v>
      </c>
      <c r="F438" s="1867" t="str">
        <f>$F$12</f>
        <v>4400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1430</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740</v>
      </c>
      <c r="K442" s="4">
        <v>1</v>
      </c>
      <c r="L442" s="464"/>
    </row>
    <row r="443" spans="1:12" ht="48" customHeight="1">
      <c r="A443" s="9"/>
      <c r="B443" s="1391"/>
      <c r="C443" s="1391"/>
      <c r="D443" s="1392" t="s">
        <v>1351</v>
      </c>
      <c r="E443" s="1393" t="s">
        <v>2219</v>
      </c>
      <c r="F443" s="679" t="s">
        <v>1371</v>
      </c>
      <c r="G443" s="1394" t="s">
        <v>1317</v>
      </c>
      <c r="H443" s="1395" t="s">
        <v>1016</v>
      </c>
      <c r="I443" s="1396" t="s">
        <v>1306</v>
      </c>
      <c r="J443" s="1397" t="s">
        <v>1307</v>
      </c>
      <c r="K443" s="4">
        <v>1</v>
      </c>
      <c r="L443" s="464"/>
    </row>
    <row r="444" spans="1:12" ht="19.5" thickBot="1">
      <c r="A444" s="9"/>
      <c r="B444" s="1398"/>
      <c r="C444" s="1141"/>
      <c r="D444" s="1399" t="s">
        <v>1291</v>
      </c>
      <c r="E444" s="1400" t="s">
        <v>344</v>
      </c>
      <c r="F444" s="1401" t="s">
        <v>1372</v>
      </c>
      <c r="G444" s="1402" t="s">
        <v>1029</v>
      </c>
      <c r="H444" s="465" t="s">
        <v>1030</v>
      </c>
      <c r="I444" s="465" t="s">
        <v>1003</v>
      </c>
      <c r="J444" s="466" t="s">
        <v>1288</v>
      </c>
      <c r="K444" s="4">
        <v>1</v>
      </c>
      <c r="L444" s="464"/>
    </row>
    <row r="445" spans="1:12" ht="21" customHeight="1" thickTop="1">
      <c r="A445" s="9"/>
      <c r="B445" s="1080"/>
      <c r="C445" s="1232"/>
      <c r="D445" s="1403" t="s">
        <v>1350</v>
      </c>
      <c r="E445" s="1404">
        <f t="shared" ref="E445:J445" si="91">+E169-E301+E419+E429</f>
        <v>0</v>
      </c>
      <c r="F445" s="1404">
        <f t="shared" si="91"/>
        <v>0</v>
      </c>
      <c r="G445" s="1405">
        <f t="shared" si="91"/>
        <v>-2257</v>
      </c>
      <c r="H445" s="1406">
        <f t="shared" si="91"/>
        <v>0</v>
      </c>
      <c r="I445" s="1406">
        <f t="shared" si="91"/>
        <v>2257</v>
      </c>
      <c r="J445" s="1407">
        <f t="shared" si="91"/>
        <v>0</v>
      </c>
      <c r="K445" s="4">
        <v>1</v>
      </c>
      <c r="L445" s="464"/>
    </row>
    <row r="446" spans="1:12" ht="16.5" thickBot="1">
      <c r="A446" s="9"/>
      <c r="B446" s="1080"/>
      <c r="C446" s="1081"/>
      <c r="D446" s="1408" t="s">
        <v>1349</v>
      </c>
      <c r="E446" s="1409">
        <f t="shared" ref="E446:J447" si="92">+E597</f>
        <v>0</v>
      </c>
      <c r="F446" s="1409">
        <f t="shared" si="92"/>
        <v>0</v>
      </c>
      <c r="G446" s="1410">
        <f t="shared" si="92"/>
        <v>2257</v>
      </c>
      <c r="H446" s="1411">
        <f t="shared" si="92"/>
        <v>0</v>
      </c>
      <c r="I446" s="1411">
        <f t="shared" si="92"/>
        <v>-2257</v>
      </c>
      <c r="J446" s="1412">
        <f t="shared" si="92"/>
        <v>0</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48" t="str">
        <f>$B$7</f>
        <v>ОТЧЕТНИ ДАННИ ПО ЕБК ЗА ИЗПЪЛНЕНИЕТО НА БЮДЖЕТА</v>
      </c>
      <c r="C449" s="2249"/>
      <c r="D449" s="2249"/>
      <c r="E449" s="710"/>
      <c r="F449" s="710"/>
      <c r="G449" s="710"/>
      <c r="H449" s="710"/>
      <c r="I449" s="710"/>
      <c r="J449" s="1104"/>
      <c r="K449" s="4">
        <v>1</v>
      </c>
      <c r="L449" s="464"/>
    </row>
    <row r="450" spans="1:26" ht="18.75" customHeight="1">
      <c r="A450" s="9"/>
      <c r="B450" s="709"/>
      <c r="C450" s="1080"/>
      <c r="D450" s="1105"/>
      <c r="E450" s="1106" t="s">
        <v>1333</v>
      </c>
      <c r="F450" s="1106" t="s">
        <v>644</v>
      </c>
      <c r="G450" s="710"/>
      <c r="H450" s="710"/>
      <c r="I450" s="710"/>
      <c r="J450" s="710"/>
      <c r="K450" s="4">
        <v>1</v>
      </c>
      <c r="L450" s="464"/>
    </row>
    <row r="451" spans="1:26" ht="27" customHeight="1">
      <c r="A451" s="9"/>
      <c r="B451" s="2238" t="str">
        <f>$B$9</f>
        <v>Съвет за електронни медии</v>
      </c>
      <c r="C451" s="2239"/>
      <c r="D451" s="2240"/>
      <c r="E451" s="1022">
        <f>$E$9</f>
        <v>43466</v>
      </c>
      <c r="F451" s="1355">
        <f>$F$9</f>
        <v>43830</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45" t="str">
        <f>$B$12</f>
        <v>Съвет за електронни медии</v>
      </c>
      <c r="C454" s="2246"/>
      <c r="D454" s="2247"/>
      <c r="E454" s="1356" t="s">
        <v>1305</v>
      </c>
      <c r="F454" s="1867" t="str">
        <f>$F$12</f>
        <v>4400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1430</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740</v>
      </c>
      <c r="K457" s="4">
        <v>1</v>
      </c>
      <c r="L457" s="464"/>
    </row>
    <row r="458" spans="1:26" ht="22.5" customHeight="1">
      <c r="A458" s="9"/>
      <c r="B458" s="1426" t="s">
        <v>1437</v>
      </c>
      <c r="C458" s="1427"/>
      <c r="D458" s="1430"/>
      <c r="E458" s="1431" t="s">
        <v>742</v>
      </c>
      <c r="F458" s="1432" t="s">
        <v>1320</v>
      </c>
      <c r="G458" s="1433"/>
      <c r="H458" s="1434"/>
      <c r="I458" s="1433"/>
      <c r="J458" s="1435"/>
      <c r="K458" s="4">
        <v>1</v>
      </c>
      <c r="L458" s="464"/>
    </row>
    <row r="459" spans="1:26" ht="60" customHeight="1">
      <c r="A459" s="9"/>
      <c r="B459" s="1428" t="s">
        <v>692</v>
      </c>
      <c r="C459" s="1429" t="s">
        <v>744</v>
      </c>
      <c r="D459" s="1416" t="s">
        <v>329</v>
      </c>
      <c r="E459" s="1436">
        <f>$C$3</f>
        <v>2019</v>
      </c>
      <c r="F459" s="1437" t="s">
        <v>1318</v>
      </c>
      <c r="G459" s="1417" t="s">
        <v>1317</v>
      </c>
      <c r="H459" s="1418" t="s">
        <v>1016</v>
      </c>
      <c r="I459" s="1419" t="s">
        <v>1306</v>
      </c>
      <c r="J459" s="1420" t="s">
        <v>1307</v>
      </c>
      <c r="K459" s="4">
        <v>1</v>
      </c>
      <c r="L459" s="464"/>
    </row>
    <row r="460" spans="1:26" ht="18.75">
      <c r="A460" s="9">
        <v>1</v>
      </c>
      <c r="B460" s="1421"/>
      <c r="C460" s="1422"/>
      <c r="D460" s="1423" t="s">
        <v>1002</v>
      </c>
      <c r="E460" s="1400" t="s">
        <v>344</v>
      </c>
      <c r="F460" s="1400" t="s">
        <v>345</v>
      </c>
      <c r="G460" s="1402" t="s">
        <v>1029</v>
      </c>
      <c r="H460" s="465" t="s">
        <v>1030</v>
      </c>
      <c r="I460" s="465" t="s">
        <v>1003</v>
      </c>
      <c r="J460" s="466" t="s">
        <v>1288</v>
      </c>
      <c r="K460" s="4">
        <v>1</v>
      </c>
      <c r="L460" s="464"/>
    </row>
    <row r="461" spans="1:26" s="285" customFormat="1" ht="18.75" hidden="1" customHeight="1">
      <c r="A461" s="8">
        <v>5</v>
      </c>
      <c r="B461" s="470">
        <v>7000</v>
      </c>
      <c r="C461" s="2225" t="s">
        <v>1242</v>
      </c>
      <c r="D461" s="2226"/>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959</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1243</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1244</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24" t="s">
        <v>1245</v>
      </c>
      <c r="D465" s="2224"/>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1246</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1247</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24" t="s">
        <v>2146</v>
      </c>
      <c r="D468" s="2224"/>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2147</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2148</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25" t="s">
        <v>1248</v>
      </c>
      <c r="D471" s="2226"/>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1249</v>
      </c>
      <c r="E472" s="612"/>
      <c r="F472" s="609">
        <f t="shared" ref="F472:F477" si="98">G472+H472+I472+J472</f>
        <v>0</v>
      </c>
      <c r="G472" s="665"/>
      <c r="H472" s="476"/>
      <c r="I472" s="476"/>
      <c r="J472" s="477"/>
      <c r="K472" s="1490" t="str">
        <f t="shared" si="94"/>
        <v/>
      </c>
      <c r="L472" s="619"/>
    </row>
    <row r="473" spans="1:245" ht="31.5" hidden="1">
      <c r="A473" s="9">
        <v>85</v>
      </c>
      <c r="B473" s="225"/>
      <c r="C473" s="252">
        <v>7369</v>
      </c>
      <c r="D473" s="625" t="s">
        <v>1250</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1251</v>
      </c>
      <c r="E474" s="627"/>
      <c r="F474" s="628">
        <f t="shared" si="98"/>
        <v>0</v>
      </c>
      <c r="G474" s="667"/>
      <c r="H474" s="668"/>
      <c r="I474" s="668"/>
      <c r="J474" s="632"/>
      <c r="K474" s="1490" t="str">
        <f t="shared" si="94"/>
        <v/>
      </c>
      <c r="L474" s="619"/>
    </row>
    <row r="475" spans="1:245" ht="18.75" hidden="1" customHeight="1">
      <c r="A475" s="9">
        <v>95</v>
      </c>
      <c r="B475" s="225"/>
      <c r="C475" s="606">
        <v>7391</v>
      </c>
      <c r="D475" s="613" t="s">
        <v>1252</v>
      </c>
      <c r="E475" s="608"/>
      <c r="F475" s="609">
        <f t="shared" si="98"/>
        <v>0</v>
      </c>
      <c r="G475" s="665"/>
      <c r="H475" s="485"/>
      <c r="I475" s="485"/>
      <c r="J475" s="486"/>
      <c r="K475" s="1490" t="str">
        <f t="shared" si="94"/>
        <v/>
      </c>
      <c r="L475" s="619"/>
    </row>
    <row r="476" spans="1:245" ht="18.75" hidden="1" customHeight="1">
      <c r="A476" s="9">
        <v>100</v>
      </c>
      <c r="B476" s="225"/>
      <c r="C476" s="228">
        <v>7392</v>
      </c>
      <c r="D476" s="399" t="s">
        <v>1253</v>
      </c>
      <c r="E476" s="578"/>
      <c r="F476" s="579">
        <f t="shared" si="98"/>
        <v>0</v>
      </c>
      <c r="G476" s="478"/>
      <c r="H476" s="479"/>
      <c r="I476" s="479"/>
      <c r="J476" s="480"/>
      <c r="K476" s="1490" t="str">
        <f t="shared" si="94"/>
        <v/>
      </c>
      <c r="L476" s="619"/>
    </row>
    <row r="477" spans="1:245" ht="18.75" hidden="1" customHeight="1">
      <c r="A477" s="9">
        <v>105</v>
      </c>
      <c r="B477" s="225"/>
      <c r="C477" s="252">
        <v>7393</v>
      </c>
      <c r="D477" s="263" t="s">
        <v>1254</v>
      </c>
      <c r="E477" s="594"/>
      <c r="F477" s="595">
        <f t="shared" si="98"/>
        <v>0</v>
      </c>
      <c r="G477" s="542"/>
      <c r="H477" s="488"/>
      <c r="I477" s="488"/>
      <c r="J477" s="489"/>
      <c r="K477" s="1490" t="str">
        <f t="shared" si="94"/>
        <v/>
      </c>
      <c r="L477" s="619"/>
    </row>
    <row r="478" spans="1:245" s="298" customFormat="1" ht="18.75" hidden="1" customHeight="1">
      <c r="A478" s="12">
        <v>110</v>
      </c>
      <c r="B478" s="470">
        <v>7900</v>
      </c>
      <c r="C478" s="2236" t="s">
        <v>1255</v>
      </c>
      <c r="D478" s="2237"/>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1256</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1257</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27" t="s">
        <v>1352</v>
      </c>
      <c r="D481" s="2227"/>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1258</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1259</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1260</v>
      </c>
      <c r="E484" s="578"/>
      <c r="F484" s="579">
        <f t="shared" si="101"/>
        <v>0</v>
      </c>
      <c r="G484" s="478"/>
      <c r="H484" s="479"/>
      <c r="I484" s="479"/>
      <c r="J484" s="480"/>
      <c r="K484" s="1490" t="str">
        <f t="shared" si="94"/>
        <v/>
      </c>
      <c r="L484" s="619"/>
    </row>
    <row r="485" spans="1:26" ht="18.75" hidden="1" customHeight="1">
      <c r="A485" s="9">
        <v>145</v>
      </c>
      <c r="B485" s="232"/>
      <c r="C485" s="252">
        <v>8018</v>
      </c>
      <c r="D485" s="263" t="s">
        <v>1261</v>
      </c>
      <c r="E485" s="594"/>
      <c r="F485" s="595">
        <f t="shared" si="101"/>
        <v>0</v>
      </c>
      <c r="G485" s="542"/>
      <c r="H485" s="482"/>
      <c r="I485" s="482"/>
      <c r="J485" s="483"/>
      <c r="K485" s="1490" t="str">
        <f t="shared" si="94"/>
        <v/>
      </c>
      <c r="L485" s="619"/>
    </row>
    <row r="486" spans="1:26" ht="18.75" hidden="1" customHeight="1">
      <c r="A486" s="9">
        <v>150</v>
      </c>
      <c r="B486" s="232"/>
      <c r="C486" s="401">
        <v>8031</v>
      </c>
      <c r="D486" s="402" t="s">
        <v>1262</v>
      </c>
      <c r="E486" s="582"/>
      <c r="F486" s="583">
        <f t="shared" si="101"/>
        <v>0</v>
      </c>
      <c r="G486" s="484"/>
      <c r="H486" s="485"/>
      <c r="I486" s="485"/>
      <c r="J486" s="486"/>
      <c r="K486" s="1490" t="str">
        <f t="shared" si="94"/>
        <v/>
      </c>
      <c r="L486" s="619"/>
    </row>
    <row r="487" spans="1:26" ht="18.75" hidden="1" customHeight="1">
      <c r="A487" s="9">
        <v>155</v>
      </c>
      <c r="B487" s="232"/>
      <c r="C487" s="228">
        <v>8032</v>
      </c>
      <c r="D487" s="229" t="s">
        <v>1263</v>
      </c>
      <c r="E487" s="578"/>
      <c r="F487" s="579">
        <f t="shared" si="101"/>
        <v>0</v>
      </c>
      <c r="G487" s="478"/>
      <c r="H487" s="479"/>
      <c r="I487" s="479"/>
      <c r="J487" s="480"/>
      <c r="K487" s="1490" t="str">
        <f t="shared" si="94"/>
        <v/>
      </c>
      <c r="L487" s="619"/>
    </row>
    <row r="488" spans="1:26" ht="18.75" hidden="1" customHeight="1">
      <c r="A488" s="9">
        <v>175</v>
      </c>
      <c r="B488" s="232"/>
      <c r="C488" s="228">
        <v>8037</v>
      </c>
      <c r="D488" s="229" t="s">
        <v>1264</v>
      </c>
      <c r="E488" s="578"/>
      <c r="F488" s="579">
        <f t="shared" si="101"/>
        <v>0</v>
      </c>
      <c r="G488" s="478"/>
      <c r="H488" s="479"/>
      <c r="I488" s="479"/>
      <c r="J488" s="480"/>
      <c r="K488" s="1490" t="str">
        <f t="shared" si="94"/>
        <v/>
      </c>
      <c r="L488" s="619"/>
    </row>
    <row r="489" spans="1:26" ht="18.75" hidden="1" customHeight="1">
      <c r="A489" s="9">
        <v>180</v>
      </c>
      <c r="B489" s="232"/>
      <c r="C489" s="403">
        <v>8038</v>
      </c>
      <c r="D489" s="448" t="s">
        <v>597</v>
      </c>
      <c r="E489" s="580"/>
      <c r="F489" s="581">
        <f t="shared" si="101"/>
        <v>0</v>
      </c>
      <c r="G489" s="481"/>
      <c r="H489" s="482"/>
      <c r="I489" s="482"/>
      <c r="J489" s="483"/>
      <c r="K489" s="1490" t="str">
        <f t="shared" si="94"/>
        <v/>
      </c>
      <c r="L489" s="619"/>
    </row>
    <row r="490" spans="1:26" ht="18.75" hidden="1" customHeight="1">
      <c r="A490" s="9">
        <v>185</v>
      </c>
      <c r="B490" s="232"/>
      <c r="C490" s="401">
        <v>8051</v>
      </c>
      <c r="D490" s="462" t="s">
        <v>1360</v>
      </c>
      <c r="E490" s="582"/>
      <c r="F490" s="583">
        <f t="shared" si="101"/>
        <v>0</v>
      </c>
      <c r="G490" s="484"/>
      <c r="H490" s="485"/>
      <c r="I490" s="485"/>
      <c r="J490" s="486"/>
      <c r="K490" s="1490" t="str">
        <f t="shared" si="94"/>
        <v/>
      </c>
      <c r="L490" s="619"/>
    </row>
    <row r="491" spans="1:26" ht="18.75" hidden="1" customHeight="1">
      <c r="A491" s="9">
        <v>190</v>
      </c>
      <c r="B491" s="232"/>
      <c r="C491" s="228">
        <v>8052</v>
      </c>
      <c r="D491" s="272" t="s">
        <v>1361</v>
      </c>
      <c r="E491" s="578"/>
      <c r="F491" s="579">
        <f t="shared" si="101"/>
        <v>0</v>
      </c>
      <c r="G491" s="478"/>
      <c r="H491" s="479"/>
      <c r="I491" s="479"/>
      <c r="J491" s="480"/>
      <c r="K491" s="1490" t="str">
        <f t="shared" si="94"/>
        <v/>
      </c>
      <c r="L491" s="619"/>
    </row>
    <row r="492" spans="1:26" ht="18.75" hidden="1" customHeight="1">
      <c r="A492" s="9">
        <v>195</v>
      </c>
      <c r="B492" s="232"/>
      <c r="C492" s="228">
        <v>8057</v>
      </c>
      <c r="D492" s="272" t="s">
        <v>1362</v>
      </c>
      <c r="E492" s="578"/>
      <c r="F492" s="579">
        <f t="shared" si="101"/>
        <v>0</v>
      </c>
      <c r="G492" s="478"/>
      <c r="H492" s="479"/>
      <c r="I492" s="479"/>
      <c r="J492" s="480"/>
      <c r="K492" s="1490" t="str">
        <f t="shared" si="94"/>
        <v/>
      </c>
      <c r="L492" s="619"/>
    </row>
    <row r="493" spans="1:26" ht="18.75" hidden="1" customHeight="1">
      <c r="A493" s="9">
        <v>200</v>
      </c>
      <c r="B493" s="232"/>
      <c r="C493" s="403">
        <v>8058</v>
      </c>
      <c r="D493" s="459" t="s">
        <v>1363</v>
      </c>
      <c r="E493" s="580"/>
      <c r="F493" s="581">
        <f t="shared" si="101"/>
        <v>0</v>
      </c>
      <c r="G493" s="481"/>
      <c r="H493" s="482"/>
      <c r="I493" s="482"/>
      <c r="J493" s="483"/>
      <c r="K493" s="1490" t="str">
        <f t="shared" si="94"/>
        <v/>
      </c>
      <c r="L493" s="619"/>
    </row>
    <row r="494" spans="1:26" ht="18.75" hidden="1" customHeight="1">
      <c r="A494" s="9">
        <v>205</v>
      </c>
      <c r="B494" s="232"/>
      <c r="C494" s="313">
        <v>8080</v>
      </c>
      <c r="D494" s="447" t="s">
        <v>1285</v>
      </c>
      <c r="E494" s="678"/>
      <c r="F494" s="628">
        <f t="shared" si="101"/>
        <v>0</v>
      </c>
      <c r="G494" s="667"/>
      <c r="H494" s="668"/>
      <c r="I494" s="668"/>
      <c r="J494" s="632"/>
      <c r="K494" s="1490" t="str">
        <f t="shared" si="94"/>
        <v/>
      </c>
      <c r="L494" s="619"/>
    </row>
    <row r="495" spans="1:26" ht="18.75" hidden="1" customHeight="1">
      <c r="A495" s="9">
        <v>210</v>
      </c>
      <c r="B495" s="232"/>
      <c r="C495" s="606">
        <v>8097</v>
      </c>
      <c r="D495" s="613" t="s">
        <v>598</v>
      </c>
      <c r="E495" s="608"/>
      <c r="F495" s="609">
        <f t="shared" si="101"/>
        <v>0</v>
      </c>
      <c r="G495" s="665"/>
      <c r="H495" s="666"/>
      <c r="I495" s="666"/>
      <c r="J495" s="631"/>
      <c r="K495" s="1490" t="str">
        <f t="shared" si="94"/>
        <v/>
      </c>
      <c r="L495" s="619"/>
    </row>
    <row r="496" spans="1:26" ht="18.75" hidden="1" customHeight="1">
      <c r="A496" s="9">
        <v>215</v>
      </c>
      <c r="B496" s="232"/>
      <c r="C496" s="231">
        <v>8098</v>
      </c>
      <c r="D496" s="273" t="s">
        <v>599</v>
      </c>
      <c r="E496" s="584"/>
      <c r="F496" s="585">
        <f t="shared" si="101"/>
        <v>0</v>
      </c>
      <c r="G496" s="487"/>
      <c r="H496" s="488"/>
      <c r="I496" s="488"/>
      <c r="J496" s="489"/>
      <c r="K496" s="1490" t="str">
        <f t="shared" si="94"/>
        <v/>
      </c>
      <c r="L496" s="619"/>
    </row>
    <row r="497" spans="1:26" s="285" customFormat="1" ht="18.75" hidden="1" customHeight="1">
      <c r="A497" s="8">
        <v>220</v>
      </c>
      <c r="B497" s="470">
        <v>8100</v>
      </c>
      <c r="C497" s="2230" t="s">
        <v>1359</v>
      </c>
      <c r="D497" s="2231"/>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600</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601</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602</v>
      </c>
      <c r="E500" s="582"/>
      <c r="F500" s="583">
        <f>G500+H500+I500+J500</f>
        <v>0</v>
      </c>
      <c r="G500" s="484"/>
      <c r="H500" s="485"/>
      <c r="I500" s="485"/>
      <c r="J500" s="486"/>
      <c r="K500" s="1490" t="str">
        <f t="shared" si="94"/>
        <v/>
      </c>
      <c r="L500" s="619"/>
    </row>
    <row r="501" spans="1:26" ht="31.5" hidden="1">
      <c r="A501" s="9">
        <v>240</v>
      </c>
      <c r="B501" s="225"/>
      <c r="C501" s="231">
        <v>8122</v>
      </c>
      <c r="D501" s="273" t="s">
        <v>153</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30" t="s">
        <v>154</v>
      </c>
      <c r="D502" s="2231"/>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50" t="s">
        <v>1368</v>
      </c>
      <c r="D503" s="2250"/>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155</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156</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157</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158</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159</v>
      </c>
      <c r="E508" s="582"/>
      <c r="F508" s="583">
        <f t="shared" si="104"/>
        <v>0</v>
      </c>
      <c r="G508" s="484"/>
      <c r="H508" s="485"/>
      <c r="I508" s="485"/>
      <c r="J508" s="486"/>
      <c r="K508" s="1490" t="str">
        <f t="shared" si="94"/>
        <v/>
      </c>
      <c r="L508" s="619"/>
    </row>
    <row r="509" spans="1:26" ht="18.75" hidden="1" customHeight="1">
      <c r="A509" s="10">
        <v>265</v>
      </c>
      <c r="B509" s="225"/>
      <c r="C509" s="403">
        <v>8372</v>
      </c>
      <c r="D509" s="404" t="s">
        <v>160</v>
      </c>
      <c r="E509" s="580"/>
      <c r="F509" s="581">
        <f t="shared" si="104"/>
        <v>0</v>
      </c>
      <c r="G509" s="481"/>
      <c r="H509" s="482"/>
      <c r="I509" s="482"/>
      <c r="J509" s="483"/>
      <c r="K509" s="1490" t="str">
        <f t="shared" si="94"/>
        <v/>
      </c>
      <c r="L509" s="619"/>
    </row>
    <row r="510" spans="1:26" ht="18.75" hidden="1" customHeight="1">
      <c r="A510" s="10">
        <v>266</v>
      </c>
      <c r="B510" s="225"/>
      <c r="C510" s="401">
        <v>8381</v>
      </c>
      <c r="D510" s="639" t="s">
        <v>161</v>
      </c>
      <c r="E510" s="582"/>
      <c r="F510" s="583">
        <f t="shared" si="104"/>
        <v>0</v>
      </c>
      <c r="G510" s="484"/>
      <c r="H510" s="485"/>
      <c r="I510" s="485"/>
      <c r="J510" s="486"/>
      <c r="K510" s="1490" t="str">
        <f t="shared" si="94"/>
        <v/>
      </c>
      <c r="L510" s="619"/>
    </row>
    <row r="511" spans="1:26" ht="18.75" hidden="1" customHeight="1">
      <c r="A511" s="10">
        <v>267</v>
      </c>
      <c r="B511" s="225"/>
      <c r="C511" s="231">
        <v>8382</v>
      </c>
      <c r="D511" s="273" t="s">
        <v>162</v>
      </c>
      <c r="E511" s="584"/>
      <c r="F511" s="585">
        <f t="shared" si="104"/>
        <v>0</v>
      </c>
      <c r="G511" s="487"/>
      <c r="H511" s="488"/>
      <c r="I511" s="488"/>
      <c r="J511" s="489"/>
      <c r="K511" s="1490" t="str">
        <f t="shared" si="94"/>
        <v/>
      </c>
      <c r="L511" s="619"/>
    </row>
    <row r="512" spans="1:26" s="285" customFormat="1" ht="18.75" hidden="1" customHeight="1">
      <c r="A512" s="8">
        <v>295</v>
      </c>
      <c r="B512" s="470">
        <v>8500</v>
      </c>
      <c r="C512" s="2227" t="s">
        <v>163</v>
      </c>
      <c r="D512" s="2227"/>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164</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165</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166</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27" t="s">
        <v>167</v>
      </c>
      <c r="D516" s="2227"/>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168</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169</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170</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171</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27" t="s">
        <v>1358</v>
      </c>
      <c r="D521" s="2235"/>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603</v>
      </c>
      <c r="E522" s="576"/>
      <c r="F522" s="577">
        <f>G522+H522+I522+J522</f>
        <v>0</v>
      </c>
      <c r="G522" s="475"/>
      <c r="H522" s="476"/>
      <c r="I522" s="476"/>
      <c r="J522" s="477"/>
      <c r="K522" s="1490" t="str">
        <f t="shared" si="94"/>
        <v/>
      </c>
      <c r="L522" s="619"/>
    </row>
    <row r="523" spans="1:26" hidden="1">
      <c r="A523" s="9">
        <v>310</v>
      </c>
      <c r="B523" s="225"/>
      <c r="C523" s="231">
        <v>8766</v>
      </c>
      <c r="D523" s="273" t="s">
        <v>604</v>
      </c>
      <c r="E523" s="584"/>
      <c r="F523" s="585">
        <f>G523+H523+I523+J523</f>
        <v>0</v>
      </c>
      <c r="G523" s="487"/>
      <c r="H523" s="488"/>
      <c r="I523" s="488"/>
      <c r="J523" s="489"/>
      <c r="K523" s="1490" t="str">
        <f t="shared" si="94"/>
        <v/>
      </c>
      <c r="L523" s="619"/>
    </row>
    <row r="524" spans="1:26" s="285" customFormat="1" ht="18" hidden="1" customHeight="1">
      <c r="A524" s="8">
        <v>355</v>
      </c>
      <c r="B524" s="467">
        <v>8800</v>
      </c>
      <c r="C524" s="2230" t="s">
        <v>1357</v>
      </c>
      <c r="D524" s="2229"/>
      <c r="E524" s="1698">
        <f t="shared" ref="E524:J524" si="108">SUM(E525:E530)</f>
        <v>0</v>
      </c>
      <c r="F524" s="596">
        <f t="shared" si="108"/>
        <v>0</v>
      </c>
      <c r="G524" s="664">
        <f t="shared" si="108"/>
        <v>0</v>
      </c>
      <c r="H524" s="662">
        <f t="shared" si="108"/>
        <v>0</v>
      </c>
      <c r="I524" s="662">
        <f t="shared" si="108"/>
        <v>0</v>
      </c>
      <c r="J524" s="630">
        <f t="shared" si="108"/>
        <v>0</v>
      </c>
      <c r="K524" s="1490" t="str">
        <f t="shared" si="94"/>
        <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609</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610</v>
      </c>
      <c r="E526" s="590"/>
      <c r="F526" s="579">
        <f t="shared" si="109"/>
        <v>0</v>
      </c>
      <c r="G526" s="478"/>
      <c r="H526" s="479"/>
      <c r="I526" s="479"/>
      <c r="J526" s="480"/>
      <c r="K526" s="1490" t="str">
        <f t="shared" si="110"/>
        <v/>
      </c>
      <c r="L526" s="619"/>
      <c r="N526" s="285"/>
      <c r="O526" s="285"/>
      <c r="P526" s="285"/>
      <c r="Q526" s="285"/>
      <c r="R526" s="285"/>
      <c r="S526" s="285"/>
      <c r="T526" s="285"/>
      <c r="U526" s="285"/>
      <c r="V526" s="285"/>
      <c r="W526" s="285"/>
      <c r="X526" s="285"/>
      <c r="Y526" s="285"/>
      <c r="Z526" s="285"/>
    </row>
    <row r="527" spans="1:26" ht="32.25" hidden="1" customHeight="1">
      <c r="A527" s="9">
        <v>365</v>
      </c>
      <c r="B527" s="225"/>
      <c r="C527" s="228">
        <v>8803</v>
      </c>
      <c r="D527" s="229" t="s">
        <v>1364</v>
      </c>
      <c r="E527" s="590"/>
      <c r="F527" s="579">
        <f t="shared" si="109"/>
        <v>0</v>
      </c>
      <c r="G527" s="478"/>
      <c r="H527" s="479"/>
      <c r="I527" s="479"/>
      <c r="J527" s="480"/>
      <c r="K527" s="1490" t="str">
        <f t="shared" si="110"/>
        <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606</v>
      </c>
      <c r="E528" s="590"/>
      <c r="F528" s="579">
        <f t="shared" si="109"/>
        <v>0</v>
      </c>
      <c r="G528" s="478"/>
      <c r="H528" s="479"/>
      <c r="I528" s="479"/>
      <c r="J528" s="480"/>
      <c r="K528" s="1490" t="str">
        <f t="shared" si="110"/>
        <v/>
      </c>
      <c r="L528" s="619"/>
    </row>
    <row r="529" spans="1:26" ht="18" hidden="1" customHeight="1">
      <c r="A529" s="9">
        <v>365</v>
      </c>
      <c r="B529" s="225"/>
      <c r="C529" s="228" t="s">
        <v>605</v>
      </c>
      <c r="D529" s="640" t="s">
        <v>607</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608</v>
      </c>
      <c r="E530" s="591"/>
      <c r="F530" s="585">
        <f t="shared" si="109"/>
        <v>0</v>
      </c>
      <c r="G530" s="487"/>
      <c r="H530" s="488"/>
      <c r="I530" s="488"/>
      <c r="J530" s="489"/>
      <c r="K530" s="1490" t="str">
        <f t="shared" si="110"/>
        <v/>
      </c>
      <c r="L530" s="619"/>
    </row>
    <row r="531" spans="1:26" s="285" customFormat="1" ht="18" hidden="1" customHeight="1">
      <c r="A531" s="8">
        <v>375</v>
      </c>
      <c r="B531" s="470">
        <v>8900</v>
      </c>
      <c r="C531" s="2232" t="s">
        <v>1096</v>
      </c>
      <c r="D531" s="2233"/>
      <c r="E531" s="1698">
        <f t="shared" ref="E531:J531" si="111">SUM(E532:E534)</f>
        <v>0</v>
      </c>
      <c r="F531" s="596">
        <f t="shared" si="111"/>
        <v>0</v>
      </c>
      <c r="G531" s="664">
        <f t="shared" si="111"/>
        <v>0</v>
      </c>
      <c r="H531" s="662">
        <f t="shared" si="111"/>
        <v>0</v>
      </c>
      <c r="I531" s="662">
        <f t="shared" si="111"/>
        <v>0</v>
      </c>
      <c r="J531" s="630">
        <f t="shared" si="111"/>
        <v>0</v>
      </c>
      <c r="K531" s="1490" t="str">
        <f t="shared" si="110"/>
        <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611</v>
      </c>
      <c r="E532" s="592"/>
      <c r="F532" s="577">
        <f>G532+H532+I532+J532</f>
        <v>0</v>
      </c>
      <c r="G532" s="475"/>
      <c r="H532" s="476"/>
      <c r="I532" s="476"/>
      <c r="J532" s="477"/>
      <c r="K532" s="1490" t="str">
        <f t="shared" si="110"/>
        <v/>
      </c>
      <c r="L532" s="619"/>
    </row>
    <row r="533" spans="1:26" ht="31.5" hidden="1">
      <c r="A533" s="9">
        <v>385</v>
      </c>
      <c r="B533" s="237"/>
      <c r="C533" s="228">
        <v>8902</v>
      </c>
      <c r="D533" s="229" t="s">
        <v>612</v>
      </c>
      <c r="E533" s="590"/>
      <c r="F533" s="579">
        <f>G533+H533+I533+J533</f>
        <v>0</v>
      </c>
      <c r="G533" s="478"/>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ht="31.5" hidden="1">
      <c r="A534" s="9">
        <v>390</v>
      </c>
      <c r="B534" s="237"/>
      <c r="C534" s="231">
        <v>8903</v>
      </c>
      <c r="D534" s="259" t="s">
        <v>1014</v>
      </c>
      <c r="E534" s="591"/>
      <c r="F534" s="585">
        <f>G534+H534+I534+J534</f>
        <v>0</v>
      </c>
      <c r="G534" s="487"/>
      <c r="H534" s="488"/>
      <c r="I534" s="488"/>
      <c r="J534" s="489"/>
      <c r="K534" s="1490" t="str">
        <f t="shared" si="110"/>
        <v/>
      </c>
      <c r="L534" s="619"/>
    </row>
    <row r="535" spans="1:26" s="285" customFormat="1" ht="18.75" hidden="1" customHeight="1">
      <c r="A535" s="8">
        <v>395</v>
      </c>
      <c r="B535" s="470">
        <v>9000</v>
      </c>
      <c r="C535" s="2227" t="s">
        <v>1449</v>
      </c>
      <c r="D535" s="2227"/>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34" t="s">
        <v>1353</v>
      </c>
      <c r="D536" s="2234"/>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175</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176</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177</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178</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28" t="s">
        <v>1354</v>
      </c>
      <c r="D541" s="2229"/>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179</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180</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hidden="1" customHeight="1">
      <c r="A544" s="17">
        <v>445</v>
      </c>
      <c r="B544" s="470">
        <v>9300</v>
      </c>
      <c r="C544" s="2227" t="s">
        <v>1355</v>
      </c>
      <c r="D544" s="2227"/>
      <c r="E544" s="1698">
        <f t="shared" ref="E544:J544" si="114">SUM(E545:E565)</f>
        <v>0</v>
      </c>
      <c r="F544" s="596">
        <f t="shared" si="114"/>
        <v>0</v>
      </c>
      <c r="G544" s="664">
        <f t="shared" si="114"/>
        <v>0</v>
      </c>
      <c r="H544" s="662">
        <f t="shared" si="114"/>
        <v>0</v>
      </c>
      <c r="I544" s="662">
        <f t="shared" si="114"/>
        <v>0</v>
      </c>
      <c r="J544" s="630">
        <f t="shared" si="114"/>
        <v>0</v>
      </c>
      <c r="K544" s="1490" t="str">
        <f t="shared" si="110"/>
        <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613</v>
      </c>
      <c r="E545" s="592"/>
      <c r="F545" s="577">
        <f t="shared" ref="F545:F564" si="115">G545+H545+I545+J545</f>
        <v>0</v>
      </c>
      <c r="G545" s="475"/>
      <c r="H545" s="476"/>
      <c r="I545" s="476"/>
      <c r="J545" s="477"/>
      <c r="K545" s="1490" t="str">
        <f t="shared" si="110"/>
        <v/>
      </c>
      <c r="L545" s="619"/>
    </row>
    <row r="546" spans="1:26" ht="18.75" hidden="1" customHeight="1">
      <c r="A546" s="14">
        <v>450</v>
      </c>
      <c r="B546" s="225"/>
      <c r="C546" s="403">
        <v>9310</v>
      </c>
      <c r="D546" s="641" t="s">
        <v>181</v>
      </c>
      <c r="E546" s="588"/>
      <c r="F546" s="581">
        <f t="shared" si="115"/>
        <v>0</v>
      </c>
      <c r="G546" s="481"/>
      <c r="H546" s="482"/>
      <c r="I546" s="482"/>
      <c r="J546" s="483"/>
      <c r="K546" s="1490" t="str">
        <f t="shared" si="110"/>
        <v/>
      </c>
      <c r="L546" s="619"/>
    </row>
    <row r="547" spans="1:26" s="291" customFormat="1" ht="18.75" hidden="1" customHeight="1">
      <c r="A547" s="27">
        <v>451</v>
      </c>
      <c r="B547" s="225"/>
      <c r="C547" s="642">
        <v>9317</v>
      </c>
      <c r="D547" s="643" t="s">
        <v>614</v>
      </c>
      <c r="E547" s="644"/>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615</v>
      </c>
      <c r="E548" s="588"/>
      <c r="F548" s="581">
        <f t="shared" si="115"/>
        <v>0</v>
      </c>
      <c r="G548" s="481"/>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182</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620</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621</v>
      </c>
      <c r="E551" s="590"/>
      <c r="F551" s="579">
        <f t="shared" si="115"/>
        <v>0</v>
      </c>
      <c r="G551" s="478"/>
      <c r="H551" s="479"/>
      <c r="I551" s="479"/>
      <c r="J551" s="480"/>
      <c r="K551" s="1490" t="str">
        <f t="shared" si="110"/>
        <v/>
      </c>
      <c r="L551" s="619"/>
    </row>
    <row r="552" spans="1:26" ht="31.5" hidden="1">
      <c r="A552" s="24">
        <v>459</v>
      </c>
      <c r="B552" s="225"/>
      <c r="C552" s="228">
        <v>9324</v>
      </c>
      <c r="D552" s="405" t="s">
        <v>622</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623</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624</v>
      </c>
      <c r="E554" s="590"/>
      <c r="F554" s="579">
        <f t="shared" si="115"/>
        <v>0</v>
      </c>
      <c r="G554" s="478"/>
      <c r="H554" s="479"/>
      <c r="I554" s="479"/>
      <c r="J554" s="480"/>
      <c r="K554" s="1490" t="str">
        <f t="shared" si="110"/>
        <v/>
      </c>
      <c r="L554" s="619"/>
    </row>
    <row r="555" spans="1:26" ht="30.75" hidden="1" customHeight="1">
      <c r="A555" s="14"/>
      <c r="B555" s="225"/>
      <c r="C555" s="228">
        <v>9327</v>
      </c>
      <c r="D555" s="405" t="s">
        <v>625</v>
      </c>
      <c r="E555" s="590"/>
      <c r="F555" s="579">
        <f t="shared" si="115"/>
        <v>0</v>
      </c>
      <c r="G555" s="478"/>
      <c r="H555" s="479"/>
      <c r="I555" s="479"/>
      <c r="J555" s="480"/>
      <c r="K555" s="1490" t="str">
        <f t="shared" si="110"/>
        <v/>
      </c>
      <c r="L555" s="619"/>
    </row>
    <row r="556" spans="1:26" ht="18.75" hidden="1" customHeight="1">
      <c r="A556" s="14"/>
      <c r="B556" s="225"/>
      <c r="C556" s="403">
        <v>9328</v>
      </c>
      <c r="D556" s="648" t="s">
        <v>626</v>
      </c>
      <c r="E556" s="588"/>
      <c r="F556" s="581">
        <f t="shared" si="115"/>
        <v>0</v>
      </c>
      <c r="G556" s="481"/>
      <c r="H556" s="482"/>
      <c r="I556" s="482"/>
      <c r="J556" s="483"/>
      <c r="K556" s="1490" t="str">
        <f t="shared" si="110"/>
        <v/>
      </c>
      <c r="L556" s="619"/>
    </row>
    <row r="557" spans="1:26" ht="31.5" hidden="1">
      <c r="A557" s="24">
        <v>462</v>
      </c>
      <c r="B557" s="225"/>
      <c r="C557" s="312">
        <v>9330</v>
      </c>
      <c r="D557" s="233" t="s">
        <v>627</v>
      </c>
      <c r="E557" s="649"/>
      <c r="F557" s="650">
        <f t="shared" si="115"/>
        <v>0</v>
      </c>
      <c r="G557" s="675"/>
      <c r="H557" s="676"/>
      <c r="I557" s="676"/>
      <c r="J557" s="651"/>
      <c r="K557" s="1490" t="str">
        <f t="shared" si="110"/>
        <v/>
      </c>
      <c r="L557" s="619"/>
    </row>
    <row r="558" spans="1:26" ht="31.5" hidden="1">
      <c r="A558" s="14"/>
      <c r="B558" s="225"/>
      <c r="C558" s="401">
        <v>9336</v>
      </c>
      <c r="D558" s="647" t="s">
        <v>1373</v>
      </c>
      <c r="E558" s="644"/>
      <c r="F558" s="583">
        <f t="shared" si="115"/>
        <v>0</v>
      </c>
      <c r="G558" s="484"/>
      <c r="H558" s="485"/>
      <c r="I558" s="485"/>
      <c r="J558" s="486"/>
      <c r="K558" s="1490" t="str">
        <f t="shared" si="110"/>
        <v/>
      </c>
      <c r="L558" s="619"/>
    </row>
    <row r="559" spans="1:26" ht="31.5" hidden="1">
      <c r="A559" s="24">
        <v>462</v>
      </c>
      <c r="B559" s="225"/>
      <c r="C559" s="228">
        <v>9337</v>
      </c>
      <c r="D559" s="229" t="s">
        <v>1374</v>
      </c>
      <c r="E559" s="590"/>
      <c r="F559" s="579">
        <f t="shared" si="115"/>
        <v>0</v>
      </c>
      <c r="G559" s="478"/>
      <c r="H559" s="479"/>
      <c r="I559" s="479"/>
      <c r="J559" s="480"/>
      <c r="K559" s="1490" t="str">
        <f t="shared" si="110"/>
        <v/>
      </c>
      <c r="L559" s="619"/>
    </row>
    <row r="560" spans="1:26" ht="18.75" hidden="1" customHeight="1">
      <c r="A560" s="14"/>
      <c r="B560" s="225"/>
      <c r="C560" s="228">
        <v>9338</v>
      </c>
      <c r="D560" s="405" t="s">
        <v>1375</v>
      </c>
      <c r="E560" s="590"/>
      <c r="F560" s="579">
        <f t="shared" si="115"/>
        <v>0</v>
      </c>
      <c r="G560" s="478"/>
      <c r="H560" s="479"/>
      <c r="I560" s="479"/>
      <c r="J560" s="480"/>
      <c r="K560" s="1490" t="str">
        <f t="shared" si="110"/>
        <v/>
      </c>
      <c r="L560" s="619"/>
    </row>
    <row r="561" spans="1:26" ht="18.75" hidden="1" customHeight="1">
      <c r="A561" s="24">
        <v>462</v>
      </c>
      <c r="B561" s="225"/>
      <c r="C561" s="403">
        <v>9339</v>
      </c>
      <c r="D561" s="448" t="s">
        <v>1376</v>
      </c>
      <c r="E561" s="588"/>
      <c r="F561" s="581">
        <f t="shared" si="115"/>
        <v>0</v>
      </c>
      <c r="G561" s="481"/>
      <c r="H561" s="482"/>
      <c r="I561" s="482"/>
      <c r="J561" s="483"/>
      <c r="K561" s="1490" t="str">
        <f t="shared" si="110"/>
        <v/>
      </c>
      <c r="L561" s="619"/>
    </row>
    <row r="562" spans="1:26" ht="18.75" hidden="1" customHeight="1">
      <c r="A562" s="14"/>
      <c r="B562" s="225"/>
      <c r="C562" s="401">
        <v>9355</v>
      </c>
      <c r="D562" s="652" t="s">
        <v>1377</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1378</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1380</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1379</v>
      </c>
      <c r="E565" s="591"/>
      <c r="F565" s="585">
        <f>G565+H565+I565+J565</f>
        <v>0</v>
      </c>
      <c r="G565" s="487"/>
      <c r="H565" s="488"/>
      <c r="I565" s="488"/>
      <c r="J565" s="489"/>
      <c r="K565" s="1490" t="str">
        <f t="shared" si="110"/>
        <v/>
      </c>
      <c r="L565" s="619"/>
    </row>
    <row r="566" spans="1:26" s="285" customFormat="1" ht="18" hidden="1" customHeight="1">
      <c r="A566" s="17">
        <v>470</v>
      </c>
      <c r="B566" s="470">
        <v>9500</v>
      </c>
      <c r="C566" s="2228" t="s">
        <v>1365</v>
      </c>
      <c r="D566" s="2228"/>
      <c r="E566" s="1698">
        <f t="shared" ref="E566:J566" si="116">SUM(E567:E585)</f>
        <v>0</v>
      </c>
      <c r="F566" s="596">
        <f t="shared" si="116"/>
        <v>0</v>
      </c>
      <c r="G566" s="664">
        <f t="shared" si="116"/>
        <v>0</v>
      </c>
      <c r="H566" s="662">
        <f t="shared" si="116"/>
        <v>0</v>
      </c>
      <c r="I566" s="662">
        <f t="shared" si="116"/>
        <v>0</v>
      </c>
      <c r="J566" s="630">
        <f t="shared" si="116"/>
        <v>0</v>
      </c>
      <c r="K566" s="1490" t="str">
        <f t="shared" si="110"/>
        <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628</v>
      </c>
      <c r="E567" s="576"/>
      <c r="F567" s="577">
        <f t="shared" ref="F567:F585" si="117">G567+H567+I567+J567</f>
        <v>0</v>
      </c>
      <c r="G567" s="475"/>
      <c r="H567" s="1448">
        <v>0</v>
      </c>
      <c r="I567" s="1448">
        <v>0</v>
      </c>
      <c r="J567" s="682">
        <v>0</v>
      </c>
      <c r="K567" s="1490" t="str">
        <f t="shared" si="110"/>
        <v/>
      </c>
      <c r="L567" s="619"/>
      <c r="M567" s="1932">
        <f t="shared" ref="M567:M572" si="118">+IF(OR($F567&lt;0,$E567&lt;0),"Гр.знак",0)</f>
        <v>0</v>
      </c>
    </row>
    <row r="568" spans="1:26" ht="18.75" hidden="1" customHeight="1">
      <c r="A568" s="14">
        <v>480</v>
      </c>
      <c r="B568" s="1929"/>
      <c r="C568" s="228">
        <v>9502</v>
      </c>
      <c r="D568" s="399" t="s">
        <v>629</v>
      </c>
      <c r="E568" s="578"/>
      <c r="F568" s="579">
        <f t="shared" si="117"/>
        <v>0</v>
      </c>
      <c r="G568" s="1449">
        <v>0</v>
      </c>
      <c r="H568" s="479"/>
      <c r="I568" s="1450">
        <v>0</v>
      </c>
      <c r="J568" s="683">
        <v>0</v>
      </c>
      <c r="K568" s="1490" t="str">
        <f t="shared" si="110"/>
        <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1301</v>
      </c>
      <c r="E569" s="578"/>
      <c r="F569" s="579">
        <f t="shared" si="117"/>
        <v>0</v>
      </c>
      <c r="G569" s="478"/>
      <c r="H569" s="1450">
        <v>0</v>
      </c>
      <c r="I569" s="1450">
        <v>0</v>
      </c>
      <c r="J569" s="683">
        <v>0</v>
      </c>
      <c r="K569" s="1490" t="str">
        <f t="shared" si="110"/>
        <v/>
      </c>
      <c r="L569" s="619"/>
      <c r="M569" s="1932">
        <f t="shared" si="118"/>
        <v>0</v>
      </c>
    </row>
    <row r="570" spans="1:26" ht="18.75" hidden="1" customHeight="1">
      <c r="A570" s="14">
        <v>490</v>
      </c>
      <c r="B570" s="1929"/>
      <c r="C570" s="228">
        <v>9504</v>
      </c>
      <c r="D570" s="399" t="s">
        <v>1302</v>
      </c>
      <c r="E570" s="578"/>
      <c r="F570" s="579">
        <f t="shared" si="117"/>
        <v>0</v>
      </c>
      <c r="G570" s="1449">
        <v>0</v>
      </c>
      <c r="H570" s="479"/>
      <c r="I570" s="1450">
        <v>0</v>
      </c>
      <c r="J570" s="683">
        <v>0</v>
      </c>
      <c r="K570" s="1490" t="str">
        <f t="shared" si="110"/>
        <v/>
      </c>
      <c r="L570" s="619"/>
      <c r="M570" s="1932">
        <f t="shared" si="118"/>
        <v>0</v>
      </c>
    </row>
    <row r="571" spans="1:26" ht="18.75" hidden="1" customHeight="1">
      <c r="A571" s="14">
        <v>495</v>
      </c>
      <c r="B571" s="1929"/>
      <c r="C571" s="228">
        <v>9505</v>
      </c>
      <c r="D571" s="399" t="s">
        <v>630</v>
      </c>
      <c r="E571" s="578"/>
      <c r="F571" s="579">
        <f t="shared" si="117"/>
        <v>0</v>
      </c>
      <c r="G571" s="1449">
        <v>0</v>
      </c>
      <c r="H571" s="1450">
        <v>0</v>
      </c>
      <c r="I571" s="479"/>
      <c r="J571" s="683">
        <v>0</v>
      </c>
      <c r="K571" s="1490" t="str">
        <f t="shared" si="110"/>
        <v/>
      </c>
      <c r="L571" s="619"/>
      <c r="M571" s="1932">
        <f t="shared" si="118"/>
        <v>0</v>
      </c>
    </row>
    <row r="572" spans="1:26" ht="18.75" hidden="1" customHeight="1">
      <c r="A572" s="14">
        <v>500</v>
      </c>
      <c r="B572" s="1929"/>
      <c r="C572" s="228">
        <v>9506</v>
      </c>
      <c r="D572" s="399" t="s">
        <v>631</v>
      </c>
      <c r="E572" s="578"/>
      <c r="F572" s="579">
        <f t="shared" si="117"/>
        <v>0</v>
      </c>
      <c r="G572" s="1449">
        <v>0</v>
      </c>
      <c r="H572" s="1450">
        <v>0</v>
      </c>
      <c r="I572" s="479"/>
      <c r="J572" s="683">
        <v>0</v>
      </c>
      <c r="K572" s="1490" t="str">
        <f t="shared" si="110"/>
        <v/>
      </c>
      <c r="L572" s="619"/>
      <c r="M572" s="1932">
        <f t="shared" si="118"/>
        <v>0</v>
      </c>
    </row>
    <row r="573" spans="1:26" ht="18.75" hidden="1" customHeight="1">
      <c r="A573" s="14">
        <v>505</v>
      </c>
      <c r="B573" s="1929"/>
      <c r="C573" s="228">
        <v>9507</v>
      </c>
      <c r="D573" s="399" t="s">
        <v>632</v>
      </c>
      <c r="E573" s="578"/>
      <c r="F573" s="579">
        <f t="shared" si="117"/>
        <v>0</v>
      </c>
      <c r="G573" s="478"/>
      <c r="H573" s="1450">
        <v>0</v>
      </c>
      <c r="I573" s="1450">
        <v>0</v>
      </c>
      <c r="J573" s="683">
        <v>0</v>
      </c>
      <c r="K573" s="1490" t="str">
        <f t="shared" si="110"/>
        <v/>
      </c>
      <c r="L573" s="619"/>
      <c r="M573" s="1932">
        <f t="shared" ref="M573:M578" si="119">+IF(OR($F573&gt;0,$E573&gt;0),"Гр.знак",0)</f>
        <v>0</v>
      </c>
    </row>
    <row r="574" spans="1:26" ht="18.75" hidden="1" customHeight="1">
      <c r="A574" s="14">
        <v>510</v>
      </c>
      <c r="B574" s="1929"/>
      <c r="C574" s="228">
        <v>9508</v>
      </c>
      <c r="D574" s="399" t="s">
        <v>633</v>
      </c>
      <c r="E574" s="578"/>
      <c r="F574" s="579">
        <f t="shared" si="117"/>
        <v>0</v>
      </c>
      <c r="G574" s="1449">
        <v>0</v>
      </c>
      <c r="H574" s="479"/>
      <c r="I574" s="1450">
        <v>0</v>
      </c>
      <c r="J574" s="683">
        <v>0</v>
      </c>
      <c r="K574" s="1490" t="str">
        <f t="shared" si="110"/>
        <v/>
      </c>
      <c r="L574" s="619"/>
      <c r="M574" s="1932">
        <f t="shared" si="119"/>
        <v>0</v>
      </c>
    </row>
    <row r="575" spans="1:26" ht="18.75" hidden="1" customHeight="1">
      <c r="A575" s="14">
        <v>515</v>
      </c>
      <c r="B575" s="1929"/>
      <c r="C575" s="228">
        <v>9509</v>
      </c>
      <c r="D575" s="399" t="s">
        <v>1303</v>
      </c>
      <c r="E575" s="578"/>
      <c r="F575" s="579">
        <f t="shared" si="117"/>
        <v>0</v>
      </c>
      <c r="G575" s="478"/>
      <c r="H575" s="1450">
        <v>0</v>
      </c>
      <c r="I575" s="1450">
        <v>0</v>
      </c>
      <c r="J575" s="683">
        <v>0</v>
      </c>
      <c r="K575" s="1490" t="str">
        <f t="shared" si="110"/>
        <v/>
      </c>
      <c r="L575" s="619"/>
      <c r="M575" s="1932">
        <f t="shared" si="119"/>
        <v>0</v>
      </c>
    </row>
    <row r="576" spans="1:26" ht="18.75" hidden="1" customHeight="1">
      <c r="A576" s="14">
        <v>520</v>
      </c>
      <c r="B576" s="1929"/>
      <c r="C576" s="228">
        <v>9510</v>
      </c>
      <c r="D576" s="399" t="s">
        <v>1304</v>
      </c>
      <c r="E576" s="578"/>
      <c r="F576" s="579">
        <f t="shared" si="117"/>
        <v>0</v>
      </c>
      <c r="G576" s="1449">
        <v>0</v>
      </c>
      <c r="H576" s="479"/>
      <c r="I576" s="1450">
        <v>0</v>
      </c>
      <c r="J576" s="683">
        <v>0</v>
      </c>
      <c r="K576" s="1490" t="str">
        <f t="shared" si="110"/>
        <v/>
      </c>
      <c r="L576" s="619"/>
      <c r="M576" s="1932">
        <f t="shared" si="119"/>
        <v>0</v>
      </c>
    </row>
    <row r="577" spans="1:26" ht="18.75" hidden="1" customHeight="1">
      <c r="A577" s="14">
        <v>525</v>
      </c>
      <c r="B577" s="1929"/>
      <c r="C577" s="228">
        <v>9511</v>
      </c>
      <c r="D577" s="399" t="s">
        <v>634</v>
      </c>
      <c r="E577" s="578"/>
      <c r="F577" s="579">
        <f t="shared" si="117"/>
        <v>0</v>
      </c>
      <c r="G577" s="1449">
        <v>0</v>
      </c>
      <c r="H577" s="1450">
        <v>0</v>
      </c>
      <c r="I577" s="479"/>
      <c r="J577" s="683">
        <v>0</v>
      </c>
      <c r="K577" s="1490" t="str">
        <f t="shared" si="110"/>
        <v/>
      </c>
      <c r="L577" s="619"/>
      <c r="M577" s="1932">
        <f t="shared" si="119"/>
        <v>0</v>
      </c>
    </row>
    <row r="578" spans="1:26" ht="18.75" hidden="1" customHeight="1">
      <c r="A578" s="14">
        <v>530</v>
      </c>
      <c r="B578" s="1929"/>
      <c r="C578" s="228">
        <v>9512</v>
      </c>
      <c r="D578" s="399" t="s">
        <v>635</v>
      </c>
      <c r="E578" s="578"/>
      <c r="F578" s="579">
        <f t="shared" si="117"/>
        <v>0</v>
      </c>
      <c r="G578" s="1449">
        <v>0</v>
      </c>
      <c r="H578" s="1450">
        <v>0</v>
      </c>
      <c r="I578" s="479"/>
      <c r="J578" s="683">
        <v>0</v>
      </c>
      <c r="K578" s="1490" t="str">
        <f t="shared" si="110"/>
        <v/>
      </c>
      <c r="L578" s="619"/>
      <c r="M578" s="1932">
        <f t="shared" si="119"/>
        <v>0</v>
      </c>
    </row>
    <row r="579" spans="1:26" ht="18.75" hidden="1" customHeight="1">
      <c r="A579" s="14">
        <v>535</v>
      </c>
      <c r="B579" s="225"/>
      <c r="C579" s="252">
        <v>9513</v>
      </c>
      <c r="D579" s="263" t="s">
        <v>636</v>
      </c>
      <c r="E579" s="626"/>
      <c r="F579" s="595">
        <f t="shared" si="117"/>
        <v>0</v>
      </c>
      <c r="G579" s="542"/>
      <c r="H579" s="543"/>
      <c r="I579" s="1456">
        <v>0</v>
      </c>
      <c r="J579" s="544"/>
      <c r="K579" s="1490" t="str">
        <f t="shared" si="110"/>
        <v/>
      </c>
      <c r="L579" s="619"/>
    </row>
    <row r="580" spans="1:26" ht="31.5" hidden="1">
      <c r="A580" s="14">
        <v>540</v>
      </c>
      <c r="B580" s="225"/>
      <c r="C580" s="313">
        <v>9514</v>
      </c>
      <c r="D580" s="447" t="s">
        <v>637</v>
      </c>
      <c r="E580" s="627"/>
      <c r="F580" s="628">
        <f t="shared" si="117"/>
        <v>0</v>
      </c>
      <c r="G580" s="1449">
        <v>0</v>
      </c>
      <c r="H580" s="668"/>
      <c r="I580" s="668"/>
      <c r="J580" s="1453">
        <v>0</v>
      </c>
      <c r="K580" s="1490" t="str">
        <f t="shared" si="110"/>
        <v/>
      </c>
      <c r="L580" s="619"/>
    </row>
    <row r="581" spans="1:26" s="469" customFormat="1" ht="27.75" hidden="1" customHeight="1">
      <c r="A581" s="468">
        <v>545</v>
      </c>
      <c r="B581" s="1929"/>
      <c r="C581" s="1058">
        <v>9521</v>
      </c>
      <c r="D581" s="462" t="s">
        <v>1409</v>
      </c>
      <c r="E581" s="582"/>
      <c r="F581" s="583">
        <f t="shared" si="117"/>
        <v>0</v>
      </c>
      <c r="G581" s="1449">
        <v>0</v>
      </c>
      <c r="H581" s="485"/>
      <c r="I581" s="1450">
        <v>0</v>
      </c>
      <c r="J581" s="1454">
        <v>0</v>
      </c>
      <c r="K581" s="1490" t="str">
        <f t="shared" si="110"/>
        <v/>
      </c>
      <c r="L581" s="620"/>
      <c r="M581" s="1932">
        <f>+IF(OR($F581&lt;0,$E581&lt;0),"Гр.знак",0)</f>
        <v>0</v>
      </c>
    </row>
    <row r="582" spans="1:26" ht="18.75" hidden="1" customHeight="1">
      <c r="A582" s="14">
        <v>550</v>
      </c>
      <c r="B582" s="1929"/>
      <c r="C582" s="228">
        <v>9522</v>
      </c>
      <c r="D582" s="1005" t="s">
        <v>1410</v>
      </c>
      <c r="E582" s="578"/>
      <c r="F582" s="579">
        <f t="shared" si="117"/>
        <v>0</v>
      </c>
      <c r="G582" s="1449">
        <v>0</v>
      </c>
      <c r="H582" s="1450">
        <v>0</v>
      </c>
      <c r="I582" s="479"/>
      <c r="J582" s="683">
        <v>0</v>
      </c>
      <c r="K582" s="1490" t="str">
        <f t="shared" si="110"/>
        <v/>
      </c>
      <c r="L582" s="619"/>
      <c r="M582" s="1932">
        <f>+IF(OR($F582&lt;0,$E582&lt;0),"Гр.знак",0)</f>
        <v>0</v>
      </c>
    </row>
    <row r="583" spans="1:26" ht="18.75" hidden="1" customHeight="1">
      <c r="A583" s="14">
        <v>555</v>
      </c>
      <c r="B583" s="1929"/>
      <c r="C583" s="228">
        <v>9528</v>
      </c>
      <c r="D583" s="1005" t="s">
        <v>1411</v>
      </c>
      <c r="E583" s="578"/>
      <c r="F583" s="579">
        <f t="shared" si="117"/>
        <v>0</v>
      </c>
      <c r="G583" s="1449">
        <v>0</v>
      </c>
      <c r="H583" s="1450">
        <v>0</v>
      </c>
      <c r="I583" s="479"/>
      <c r="J583" s="683">
        <v>0</v>
      </c>
      <c r="K583" s="1490" t="str">
        <f t="shared" si="110"/>
        <v/>
      </c>
      <c r="L583" s="619"/>
      <c r="M583" s="1932">
        <f>+IF(OR($F583&gt;0,$E583&gt;0),"Гр.знак",0)</f>
        <v>0</v>
      </c>
    </row>
    <row r="584" spans="1:26" ht="18.75" hidden="1" customHeight="1">
      <c r="A584" s="14">
        <v>560</v>
      </c>
      <c r="B584" s="1929"/>
      <c r="C584" s="403">
        <v>9529</v>
      </c>
      <c r="D584" s="653" t="s">
        <v>1412</v>
      </c>
      <c r="E584" s="580"/>
      <c r="F584" s="581">
        <f t="shared" si="117"/>
        <v>0</v>
      </c>
      <c r="G584" s="1449">
        <v>0</v>
      </c>
      <c r="H584" s="482"/>
      <c r="I584" s="1450">
        <v>0</v>
      </c>
      <c r="J584" s="684">
        <v>0</v>
      </c>
      <c r="K584" s="1490" t="str">
        <f t="shared" si="110"/>
        <v/>
      </c>
      <c r="L584" s="619"/>
      <c r="M584" s="1932">
        <f>+IF(OR($F584&gt;0,$E584&gt;0),"Гр.знак",0)</f>
        <v>0</v>
      </c>
    </row>
    <row r="585" spans="1:26" ht="31.5" hidden="1">
      <c r="A585" s="14">
        <v>561</v>
      </c>
      <c r="B585" s="225"/>
      <c r="C585" s="312">
        <v>9549</v>
      </c>
      <c r="D585" s="1006" t="s">
        <v>638</v>
      </c>
      <c r="E585" s="654"/>
      <c r="F585" s="650">
        <f t="shared" si="117"/>
        <v>0</v>
      </c>
      <c r="G585" s="1449">
        <v>0</v>
      </c>
      <c r="H585" s="676"/>
      <c r="I585" s="676"/>
      <c r="J585" s="1455">
        <v>0</v>
      </c>
      <c r="K585" s="1490" t="str">
        <f t="shared" si="110"/>
        <v/>
      </c>
      <c r="L585" s="619"/>
    </row>
    <row r="586" spans="1:26" s="285" customFormat="1" ht="18.75" hidden="1" customHeight="1">
      <c r="A586" s="17">
        <v>565</v>
      </c>
      <c r="B586" s="470">
        <v>9600</v>
      </c>
      <c r="C586" s="2228" t="s">
        <v>1356</v>
      </c>
      <c r="D586" s="2229"/>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1366</v>
      </c>
      <c r="E587" s="576"/>
      <c r="F587" s="577">
        <f>G587+H587+I587+J587</f>
        <v>0</v>
      </c>
      <c r="G587" s="475"/>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1450</v>
      </c>
      <c r="E588" s="580"/>
      <c r="F588" s="581">
        <f>G588+H588+I588+J588</f>
        <v>0</v>
      </c>
      <c r="G588" s="481"/>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1367</v>
      </c>
      <c r="E589" s="582"/>
      <c r="F589" s="583">
        <f>G589+H589+I589+J589</f>
        <v>0</v>
      </c>
      <c r="G589" s="484"/>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1413</v>
      </c>
      <c r="E590" s="584"/>
      <c r="F590" s="585">
        <f>G590+H590+I590+J590</f>
        <v>0</v>
      </c>
      <c r="G590" s="487"/>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28" t="s">
        <v>639</v>
      </c>
      <c r="D591" s="2229"/>
      <c r="E591" s="1698">
        <f t="shared" ref="E591:J591" si="122">SUM(E592:E596)</f>
        <v>0</v>
      </c>
      <c r="F591" s="596">
        <f t="shared" si="122"/>
        <v>0</v>
      </c>
      <c r="G591" s="664">
        <f t="shared" si="122"/>
        <v>2257</v>
      </c>
      <c r="H591" s="662">
        <f t="shared" si="122"/>
        <v>0</v>
      </c>
      <c r="I591" s="662">
        <f t="shared" si="122"/>
        <v>-2257</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616</v>
      </c>
      <c r="E592" s="686">
        <v>0</v>
      </c>
      <c r="F592" s="577">
        <f>G592+H592+I592+J592</f>
        <v>0</v>
      </c>
      <c r="G592" s="475">
        <v>9750</v>
      </c>
      <c r="H592" s="476"/>
      <c r="I592" s="476">
        <v>-9750</v>
      </c>
      <c r="J592" s="682">
        <v>0</v>
      </c>
      <c r="K592" s="1490">
        <f t="shared" si="121"/>
        <v>1</v>
      </c>
      <c r="L592" s="619"/>
    </row>
    <row r="593" spans="1:26" ht="18.75" hidden="1" customHeight="1">
      <c r="A593" s="14">
        <v>585</v>
      </c>
      <c r="B593" s="315"/>
      <c r="C593" s="228">
        <v>9820</v>
      </c>
      <c r="D593" s="229" t="s">
        <v>617</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customHeight="1">
      <c r="A594" s="14">
        <v>590</v>
      </c>
      <c r="B594" s="315"/>
      <c r="C594" s="228">
        <v>9830</v>
      </c>
      <c r="D594" s="229" t="s">
        <v>618</v>
      </c>
      <c r="E594" s="687">
        <v>0</v>
      </c>
      <c r="F594" s="579">
        <f>G594+H594+I594+J594</f>
        <v>0</v>
      </c>
      <c r="G594" s="478">
        <v>-7493</v>
      </c>
      <c r="H594" s="479"/>
      <c r="I594" s="479">
        <v>7493</v>
      </c>
      <c r="J594" s="683">
        <v>0</v>
      </c>
      <c r="K594" s="1490">
        <f t="shared" si="121"/>
        <v>1</v>
      </c>
      <c r="L594" s="619"/>
    </row>
    <row r="595" spans="1:26" ht="18.75" hidden="1" customHeight="1">
      <c r="A595" s="9">
        <v>600</v>
      </c>
      <c r="B595" s="315"/>
      <c r="C595" s="252">
        <v>9850</v>
      </c>
      <c r="D595" s="263" t="s">
        <v>619</v>
      </c>
      <c r="E595" s="688">
        <v>0</v>
      </c>
      <c r="F595" s="595">
        <f>G595+H595+I595+J595</f>
        <v>0</v>
      </c>
      <c r="G595" s="542"/>
      <c r="H595" s="685">
        <v>0</v>
      </c>
      <c r="I595" s="685">
        <v>0</v>
      </c>
      <c r="J595" s="684">
        <v>0</v>
      </c>
      <c r="K595" s="1490" t="str">
        <f t="shared" si="121"/>
        <v/>
      </c>
      <c r="L595" s="619"/>
    </row>
    <row r="596" spans="1:26" ht="33" hidden="1" customHeight="1">
      <c r="A596" s="9">
        <v>605</v>
      </c>
      <c r="B596" s="603"/>
      <c r="C596" s="636">
        <v>9890</v>
      </c>
      <c r="D596" s="659" t="s">
        <v>640</v>
      </c>
      <c r="E596" s="660"/>
      <c r="F596" s="637">
        <f>G596+H596+I596+J596</f>
        <v>0</v>
      </c>
      <c r="G596" s="677"/>
      <c r="H596" s="681">
        <v>0</v>
      </c>
      <c r="I596" s="681">
        <v>0</v>
      </c>
      <c r="J596" s="680">
        <v>0</v>
      </c>
      <c r="K596" s="1490" t="str">
        <f t="shared" si="121"/>
        <v/>
      </c>
      <c r="L596" s="619"/>
    </row>
    <row r="597" spans="1:26" ht="20.25" customHeight="1" thickBot="1">
      <c r="A597" s="9">
        <v>610</v>
      </c>
      <c r="B597" s="1438" t="s">
        <v>1323</v>
      </c>
      <c r="C597" s="1439" t="s">
        <v>494</v>
      </c>
      <c r="D597" s="1440" t="s">
        <v>1369</v>
      </c>
      <c r="E597" s="1441">
        <f t="shared" ref="E597:J597" si="123">SUM(E461,E465,E468,E471,E481,E497,E502,E503,E512,E516,E521,E478,E524,E531,E535,E536,E541,E544,E566,E586,E591)</f>
        <v>0</v>
      </c>
      <c r="F597" s="1441">
        <f t="shared" si="123"/>
        <v>0</v>
      </c>
      <c r="G597" s="1442">
        <f t="shared" si="123"/>
        <v>2257</v>
      </c>
      <c r="H597" s="1443">
        <f t="shared" si="123"/>
        <v>0</v>
      </c>
      <c r="I597" s="1443">
        <f t="shared" si="123"/>
        <v>-2257</v>
      </c>
      <c r="J597" s="1444">
        <f t="shared" si="123"/>
        <v>0</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1370</v>
      </c>
      <c r="G600" s="2221" t="s">
        <v>2247</v>
      </c>
      <c r="H600" s="2222"/>
      <c r="I600" s="2222"/>
      <c r="J600" s="2223"/>
      <c r="K600" s="4">
        <v>1</v>
      </c>
      <c r="L600" s="621"/>
    </row>
    <row r="601" spans="1:26" ht="18.75" customHeight="1">
      <c r="A601" s="9"/>
      <c r="B601" s="1080"/>
      <c r="C601" s="1081"/>
      <c r="D601" s="1083"/>
      <c r="E601" s="709"/>
      <c r="F601" s="1081"/>
      <c r="G601" s="2219" t="s">
        <v>1428</v>
      </c>
      <c r="H601" s="2219"/>
      <c r="I601" s="2219"/>
      <c r="J601" s="2219"/>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1407</v>
      </c>
      <c r="D603" s="1074" t="s">
        <v>2247</v>
      </c>
      <c r="E603" s="1087"/>
      <c r="F603" s="318" t="s">
        <v>1422</v>
      </c>
      <c r="G603" s="2216" t="s">
        <v>2248</v>
      </c>
      <c r="H603" s="2217"/>
      <c r="I603" s="2217"/>
      <c r="J603" s="2218"/>
      <c r="K603" s="4">
        <v>1</v>
      </c>
      <c r="L603" s="621"/>
    </row>
    <row r="604" spans="1:26" ht="21.75" customHeight="1">
      <c r="A604" s="9"/>
      <c r="B604" s="2220" t="s">
        <v>1421</v>
      </c>
      <c r="C604" s="2220"/>
      <c r="D604" s="1089" t="s">
        <v>1398</v>
      </c>
      <c r="E604" s="1085"/>
      <c r="F604" s="1086"/>
      <c r="G604" s="2219" t="s">
        <v>1428</v>
      </c>
      <c r="H604" s="2219"/>
      <c r="I604" s="2219"/>
      <c r="J604" s="2219"/>
      <c r="K604" s="4">
        <v>1</v>
      </c>
      <c r="L604" s="621"/>
    </row>
    <row r="605" spans="1:26" ht="45" customHeight="1">
      <c r="A605" s="14"/>
      <c r="B605" s="2275">
        <v>43838</v>
      </c>
      <c r="C605" s="2276"/>
      <c r="D605" s="1090" t="s">
        <v>1423</v>
      </c>
      <c r="E605" s="1073" t="s">
        <v>2249</v>
      </c>
      <c r="F605" s="1079" t="s">
        <v>2250</v>
      </c>
      <c r="G605" s="1088" t="s">
        <v>1424</v>
      </c>
      <c r="H605" s="2253" t="s">
        <v>2253</v>
      </c>
      <c r="I605" s="2254"/>
      <c r="J605" s="2255"/>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1721</v>
      </c>
      <c r="H607" s="2253" t="s">
        <v>2251</v>
      </c>
      <c r="I607" s="2254"/>
      <c r="J607" s="2255"/>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48" t="str">
        <f>$B$7</f>
        <v>ОТЧЕТНИ ДАННИ ПО ЕБК ЗА ИЗПЪЛНЕНИЕТО НА БЮДЖЕТА</v>
      </c>
      <c r="C611" s="2249"/>
      <c r="D611" s="2249"/>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737</v>
      </c>
      <c r="F612" s="1106" t="s">
        <v>644</v>
      </c>
      <c r="G612" s="710"/>
      <c r="H612" s="1107" t="s">
        <v>1419</v>
      </c>
      <c r="I612" s="1108"/>
      <c r="J612" s="1109"/>
      <c r="K612" s="1488">
        <f>(IF($E742&lt;&gt;0,$K$2,IF($F742&lt;&gt;0,$K$2,IF($G742&lt;&gt;0,$K$2,IF($H742&lt;&gt;0,$K$2,IF($I742&lt;&gt;0,$K$2,IF($J742&lt;&gt;0,$K$2,"")))))))</f>
        <v>1</v>
      </c>
      <c r="L612" s="427"/>
    </row>
    <row r="613" spans="2:12" ht="18.75">
      <c r="B613" s="2238" t="str">
        <f>$B$9</f>
        <v>Съвет за електронни медии</v>
      </c>
      <c r="C613" s="2239"/>
      <c r="D613" s="2240"/>
      <c r="E613" s="1022">
        <f>$E$9</f>
        <v>43466</v>
      </c>
      <c r="F613" s="1110">
        <f>$F$9</f>
        <v>43830</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9.5">
      <c r="B616" s="2282" t="str">
        <f>$B$12</f>
        <v>Съвет за електронни медии</v>
      </c>
      <c r="C616" s="2283"/>
      <c r="D616" s="2284"/>
      <c r="E616" s="1113" t="s">
        <v>1305</v>
      </c>
      <c r="F616" s="1866" t="str">
        <f>$F$12</f>
        <v>4400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9.5">
      <c r="B618" s="1118"/>
      <c r="C618" s="710"/>
      <c r="D618" s="1119" t="s">
        <v>1430</v>
      </c>
      <c r="E618" s="1120">
        <f>$E$15</f>
        <v>0</v>
      </c>
      <c r="F618" s="1464" t="str">
        <f>$F$15</f>
        <v>БЮДЖЕТ</v>
      </c>
      <c r="G618" s="710"/>
      <c r="H618" s="1121"/>
      <c r="I618" s="710"/>
      <c r="J618" s="1121"/>
      <c r="K618" s="1488">
        <f>(IF($E742&lt;&gt;0,$K$2,IF($F742&lt;&gt;0,$K$2,IF($G742&lt;&gt;0,$K$2,IF($H742&lt;&gt;0,$K$2,IF($I742&lt;&gt;0,$K$2,IF($J742&lt;&gt;0,$K$2,"")))))))</f>
        <v>1</v>
      </c>
      <c r="L618" s="427"/>
    </row>
    <row r="619" spans="2:12" ht="16.5" thickBot="1">
      <c r="B619" s="709"/>
      <c r="C619" s="1080"/>
      <c r="D619" s="1105"/>
      <c r="E619" s="1117"/>
      <c r="F619" s="1122"/>
      <c r="G619" s="1123"/>
      <c r="H619" s="1123"/>
      <c r="I619" s="1123"/>
      <c r="J619" s="1124" t="s">
        <v>740</v>
      </c>
      <c r="K619" s="1488">
        <f>(IF($E742&lt;&gt;0,$K$2,IF($F742&lt;&gt;0,$K$2,IF($G742&lt;&gt;0,$K$2,IF($H742&lt;&gt;0,$K$2,IF($I742&lt;&gt;0,$K$2,IF($J742&lt;&gt;0,$K$2,"")))))))</f>
        <v>1</v>
      </c>
      <c r="L619" s="427"/>
    </row>
    <row r="620" spans="2:12" ht="16.5">
      <c r="B620" s="1125"/>
      <c r="C620" s="1126"/>
      <c r="D620" s="1127" t="s">
        <v>1022</v>
      </c>
      <c r="E620" s="1128" t="s">
        <v>742</v>
      </c>
      <c r="F620" s="408" t="s">
        <v>1320</v>
      </c>
      <c r="G620" s="1129"/>
      <c r="H620" s="1130"/>
      <c r="I620" s="1129"/>
      <c r="J620" s="1131"/>
      <c r="K620" s="1488">
        <f>(IF($E742&lt;&gt;0,$K$2,IF($F742&lt;&gt;0,$K$2,IF($G742&lt;&gt;0,$K$2,IF($H742&lt;&gt;0,$K$2,IF($I742&lt;&gt;0,$K$2,IF($J742&lt;&gt;0,$K$2,"")))))))</f>
        <v>1</v>
      </c>
      <c r="L620" s="427"/>
    </row>
    <row r="621" spans="2:12" ht="56.1" customHeight="1">
      <c r="B621" s="1132" t="s">
        <v>692</v>
      </c>
      <c r="C621" s="1133" t="s">
        <v>744</v>
      </c>
      <c r="D621" s="1134" t="s">
        <v>1023</v>
      </c>
      <c r="E621" s="1135">
        <f>$C$3</f>
        <v>2019</v>
      </c>
      <c r="F621" s="409" t="s">
        <v>1318</v>
      </c>
      <c r="G621" s="1136" t="s">
        <v>1317</v>
      </c>
      <c r="H621" s="1137" t="s">
        <v>1016</v>
      </c>
      <c r="I621" s="1138" t="s">
        <v>1306</v>
      </c>
      <c r="J621" s="1139" t="s">
        <v>1307</v>
      </c>
      <c r="K621" s="1488">
        <f>(IF($E742&lt;&gt;0,$K$2,IF($F742&lt;&gt;0,$K$2,IF($G742&lt;&gt;0,$K$2,IF($H742&lt;&gt;0,$K$2,IF($I742&lt;&gt;0,$K$2,IF($J742&lt;&gt;0,$K$2,"")))))))</f>
        <v>1</v>
      </c>
      <c r="L621" s="427"/>
    </row>
    <row r="622" spans="2:12" ht="69" customHeight="1">
      <c r="B622" s="1140"/>
      <c r="C622" s="1141"/>
      <c r="D622" s="1142" t="s">
        <v>497</v>
      </c>
      <c r="E622" s="389" t="s">
        <v>344</v>
      </c>
      <c r="F622" s="389" t="s">
        <v>345</v>
      </c>
      <c r="G622" s="704" t="s">
        <v>1029</v>
      </c>
      <c r="H622" s="705" t="s">
        <v>1030</v>
      </c>
      <c r="I622" s="705" t="s">
        <v>1003</v>
      </c>
      <c r="J622" s="706" t="s">
        <v>1288</v>
      </c>
      <c r="K622" s="1488">
        <f>(IF($E742&lt;&gt;0,$K$2,IF($F742&lt;&gt;0,$K$2,IF($G742&lt;&gt;0,$K$2,IF($H742&lt;&gt;0,$K$2,IF($I742&lt;&gt;0,$K$2,IF($J742&lt;&gt;0,$K$2,"")))))))</f>
        <v>1</v>
      </c>
      <c r="L622" s="427"/>
    </row>
    <row r="623" spans="2:12">
      <c r="B623" s="1143"/>
      <c r="C623" s="1871">
        <v>0</v>
      </c>
      <c r="D623" s="1484" t="s">
        <v>284</v>
      </c>
      <c r="E623" s="319"/>
      <c r="F623" s="707"/>
      <c r="G623" s="1144"/>
      <c r="H623" s="713"/>
      <c r="I623" s="713"/>
      <c r="J623" s="714"/>
      <c r="K623" s="1488">
        <f>(IF($E742&lt;&gt;0,$K$2,IF($F742&lt;&gt;0,$K$2,IF($G742&lt;&gt;0,$K$2,IF($H742&lt;&gt;0,$K$2,IF($I742&lt;&gt;0,$K$2,IF($J742&lt;&gt;0,$K$2,"")))))))</f>
        <v>1</v>
      </c>
      <c r="L623" s="427"/>
    </row>
    <row r="624" spans="2:12">
      <c r="B624" s="1145"/>
      <c r="C624" s="1872">
        <f>VLOOKUP(D625,EBK_DEIN2,2,FALSE)</f>
        <v>1107</v>
      </c>
      <c r="D624" s="1485" t="s">
        <v>1272</v>
      </c>
      <c r="E624" s="707"/>
      <c r="F624" s="707"/>
      <c r="G624" s="1146"/>
      <c r="H624" s="715"/>
      <c r="I624" s="715"/>
      <c r="J624" s="716"/>
      <c r="K624" s="1488">
        <f>(IF($E742&lt;&gt;0,$K$2,IF($F742&lt;&gt;0,$K$2,IF($G742&lt;&gt;0,$K$2,IF($H742&lt;&gt;0,$K$2,IF($I742&lt;&gt;0,$K$2,IF($J742&lt;&gt;0,$K$2,"")))))))</f>
        <v>1</v>
      </c>
      <c r="L624" s="427"/>
    </row>
    <row r="625" spans="1:12">
      <c r="B625" s="1147"/>
      <c r="C625" s="1873">
        <f>+C624</f>
        <v>1107</v>
      </c>
      <c r="D625" s="1483" t="s">
        <v>61</v>
      </c>
      <c r="E625" s="707"/>
      <c r="F625" s="707"/>
      <c r="G625" s="1146"/>
      <c r="H625" s="715"/>
      <c r="I625" s="715"/>
      <c r="J625" s="716"/>
      <c r="K625" s="1488">
        <f>(IF($E742&lt;&gt;0,$K$2,IF($F742&lt;&gt;0,$K$2,IF($G742&lt;&gt;0,$K$2,IF($H742&lt;&gt;0,$K$2,IF($I742&lt;&gt;0,$K$2,IF($J742&lt;&gt;0,$K$2,"")))))))</f>
        <v>1</v>
      </c>
      <c r="L625" s="427"/>
    </row>
    <row r="626" spans="1:12">
      <c r="B626" s="1148"/>
      <c r="C626" s="1149"/>
      <c r="D626" s="1150" t="s">
        <v>1024</v>
      </c>
      <c r="E626" s="707"/>
      <c r="F626" s="707"/>
      <c r="G626" s="1151"/>
      <c r="H626" s="717"/>
      <c r="I626" s="717"/>
      <c r="J626" s="718"/>
      <c r="K626" s="1488">
        <f>(IF($E742&lt;&gt;0,$K$2,IF($F742&lt;&gt;0,$K$2,IF($G742&lt;&gt;0,$K$2,IF($H742&lt;&gt;0,$K$2,IF($I742&lt;&gt;0,$K$2,IF($J742&lt;&gt;0,$K$2,"")))))))</f>
        <v>1</v>
      </c>
      <c r="L626" s="427"/>
    </row>
    <row r="627" spans="1:12">
      <c r="B627" s="1152">
        <v>100</v>
      </c>
      <c r="C627" s="2267" t="s">
        <v>498</v>
      </c>
      <c r="D627" s="2261"/>
      <c r="E627" s="394">
        <f t="shared" ref="E627:J627" si="125">SUM(E628:E629)</f>
        <v>894866</v>
      </c>
      <c r="F627" s="395">
        <f t="shared" si="125"/>
        <v>894024</v>
      </c>
      <c r="G627" s="508">
        <f t="shared" si="125"/>
        <v>765319</v>
      </c>
      <c r="H627" s="509">
        <f t="shared" si="125"/>
        <v>0</v>
      </c>
      <c r="I627" s="509">
        <f t="shared" si="125"/>
        <v>-159</v>
      </c>
      <c r="J627" s="510">
        <f t="shared" si="125"/>
        <v>128864</v>
      </c>
      <c r="K627" s="1486">
        <f>(IF($E627&lt;&gt;0,$K$2,IF($F627&lt;&gt;0,$K$2,IF($G627&lt;&gt;0,$K$2,IF($H627&lt;&gt;0,$K$2,IF($I627&lt;&gt;0,$K$2,IF($J627&lt;&gt;0,$K$2,"")))))))</f>
        <v>1</v>
      </c>
      <c r="L627" s="428"/>
    </row>
    <row r="628" spans="1:12">
      <c r="B628" s="1153"/>
      <c r="C628" s="1154">
        <v>101</v>
      </c>
      <c r="D628" s="1155" t="s">
        <v>499</v>
      </c>
      <c r="E628" s="552">
        <v>405970</v>
      </c>
      <c r="F628" s="561">
        <f>G628+H628+I628+J628</f>
        <v>405601</v>
      </c>
      <c r="G628" s="475">
        <v>326479</v>
      </c>
      <c r="H628" s="476"/>
      <c r="I628" s="476"/>
      <c r="J628" s="477">
        <v>79122</v>
      </c>
      <c r="K628" s="1486">
        <f t="shared" ref="K628:K694" si="126">(IF($E628&lt;&gt;0,$K$2,IF($F628&lt;&gt;0,$K$2,IF($G628&lt;&gt;0,$K$2,IF($H628&lt;&gt;0,$K$2,IF($I628&lt;&gt;0,$K$2,IF($J628&lt;&gt;0,$K$2,"")))))))</f>
        <v>1</v>
      </c>
      <c r="L628" s="428"/>
    </row>
    <row r="629" spans="1:12" ht="36" customHeight="1">
      <c r="A629" s="238"/>
      <c r="B629" s="1153"/>
      <c r="C629" s="1156">
        <v>102</v>
      </c>
      <c r="D629" s="1157" t="s">
        <v>500</v>
      </c>
      <c r="E629" s="558">
        <v>488896</v>
      </c>
      <c r="F629" s="562">
        <f>G629+H629+I629+J629</f>
        <v>488423</v>
      </c>
      <c r="G629" s="487">
        <v>438840</v>
      </c>
      <c r="H629" s="488"/>
      <c r="I629" s="488">
        <v>-159</v>
      </c>
      <c r="J629" s="489">
        <v>49742</v>
      </c>
      <c r="K629" s="1486">
        <f t="shared" si="126"/>
        <v>1</v>
      </c>
      <c r="L629" s="428"/>
    </row>
    <row r="630" spans="1:12">
      <c r="A630" s="238"/>
      <c r="B630" s="1152">
        <v>200</v>
      </c>
      <c r="C630" s="2258" t="s">
        <v>501</v>
      </c>
      <c r="D630" s="2258"/>
      <c r="E630" s="394">
        <f t="shared" ref="E630:J630" si="127">SUM(E631:E635)</f>
        <v>97673</v>
      </c>
      <c r="F630" s="395">
        <f t="shared" si="127"/>
        <v>97179</v>
      </c>
      <c r="G630" s="508">
        <f t="shared" si="127"/>
        <v>91019</v>
      </c>
      <c r="H630" s="509">
        <f t="shared" si="127"/>
        <v>0</v>
      </c>
      <c r="I630" s="509">
        <f t="shared" si="127"/>
        <v>5055</v>
      </c>
      <c r="J630" s="510">
        <f t="shared" si="127"/>
        <v>1105</v>
      </c>
      <c r="K630" s="1486">
        <f t="shared" si="126"/>
        <v>1</v>
      </c>
      <c r="L630" s="428"/>
    </row>
    <row r="631" spans="1:12" hidden="1">
      <c r="A631" s="238"/>
      <c r="B631" s="1158"/>
      <c r="C631" s="1154">
        <v>201</v>
      </c>
      <c r="D631" s="1155" t="s">
        <v>502</v>
      </c>
      <c r="E631" s="552"/>
      <c r="F631" s="561">
        <f>G631+H631+I631+J631</f>
        <v>0</v>
      </c>
      <c r="G631" s="475"/>
      <c r="H631" s="476"/>
      <c r="I631" s="476"/>
      <c r="J631" s="477"/>
      <c r="K631" s="1486" t="str">
        <f t="shared" si="126"/>
        <v/>
      </c>
      <c r="L631" s="428"/>
    </row>
    <row r="632" spans="1:12">
      <c r="A632" s="238"/>
      <c r="B632" s="1159"/>
      <c r="C632" s="1160">
        <v>202</v>
      </c>
      <c r="D632" s="1161" t="s">
        <v>503</v>
      </c>
      <c r="E632" s="554">
        <v>13526</v>
      </c>
      <c r="F632" s="563">
        <f>G632+H632+I632+J632</f>
        <v>13032</v>
      </c>
      <c r="G632" s="478">
        <v>6872</v>
      </c>
      <c r="H632" s="479"/>
      <c r="I632" s="479">
        <v>5055</v>
      </c>
      <c r="J632" s="480">
        <v>1105</v>
      </c>
      <c r="K632" s="1486">
        <f t="shared" si="126"/>
        <v>1</v>
      </c>
      <c r="L632" s="428"/>
    </row>
    <row r="633" spans="1:12" ht="31.5">
      <c r="A633" s="238"/>
      <c r="B633" s="1162"/>
      <c r="C633" s="1160">
        <v>205</v>
      </c>
      <c r="D633" s="1161" t="s">
        <v>885</v>
      </c>
      <c r="E633" s="554">
        <v>9590</v>
      </c>
      <c r="F633" s="563">
        <f>G633+H633+I633+J633</f>
        <v>9590</v>
      </c>
      <c r="G633" s="478">
        <v>9590</v>
      </c>
      <c r="H633" s="479"/>
      <c r="I633" s="479"/>
      <c r="J633" s="480"/>
      <c r="K633" s="1486">
        <f t="shared" si="126"/>
        <v>1</v>
      </c>
      <c r="L633" s="428"/>
    </row>
    <row r="634" spans="1:12">
      <c r="A634" s="238"/>
      <c r="B634" s="1162"/>
      <c r="C634" s="1160">
        <v>208</v>
      </c>
      <c r="D634" s="1163" t="s">
        <v>886</v>
      </c>
      <c r="E634" s="554">
        <v>68705</v>
      </c>
      <c r="F634" s="563">
        <f>G634+H634+I634+J634</f>
        <v>68705</v>
      </c>
      <c r="G634" s="478">
        <v>68705</v>
      </c>
      <c r="H634" s="479"/>
      <c r="I634" s="479"/>
      <c r="J634" s="480"/>
      <c r="K634" s="1486">
        <f t="shared" si="126"/>
        <v>1</v>
      </c>
      <c r="L634" s="428"/>
    </row>
    <row r="635" spans="1:12">
      <c r="A635" s="238"/>
      <c r="B635" s="1158"/>
      <c r="C635" s="1156">
        <v>209</v>
      </c>
      <c r="D635" s="1164" t="s">
        <v>887</v>
      </c>
      <c r="E635" s="558">
        <v>5852</v>
      </c>
      <c r="F635" s="562">
        <f>G635+H635+I635+J635</f>
        <v>5852</v>
      </c>
      <c r="G635" s="487">
        <v>5852</v>
      </c>
      <c r="H635" s="488"/>
      <c r="I635" s="488"/>
      <c r="J635" s="489"/>
      <c r="K635" s="1486">
        <f t="shared" si="126"/>
        <v>1</v>
      </c>
      <c r="L635" s="428"/>
    </row>
    <row r="636" spans="1:12">
      <c r="A636" s="5"/>
      <c r="B636" s="1152">
        <v>500</v>
      </c>
      <c r="C636" s="2259" t="s">
        <v>888</v>
      </c>
      <c r="D636" s="2259"/>
      <c r="E636" s="394">
        <f t="shared" ref="E636:J636" si="128">SUM(E637:E643)</f>
        <v>224161</v>
      </c>
      <c r="F636" s="395">
        <f t="shared" si="128"/>
        <v>217343</v>
      </c>
      <c r="G636" s="508">
        <f t="shared" si="128"/>
        <v>0</v>
      </c>
      <c r="H636" s="509">
        <f t="shared" si="128"/>
        <v>0</v>
      </c>
      <c r="I636" s="509">
        <f t="shared" si="128"/>
        <v>0</v>
      </c>
      <c r="J636" s="510">
        <f t="shared" si="128"/>
        <v>217343</v>
      </c>
      <c r="K636" s="1486">
        <f t="shared" si="126"/>
        <v>1</v>
      </c>
      <c r="L636" s="428"/>
    </row>
    <row r="637" spans="1:12" ht="31.5">
      <c r="A637" s="238"/>
      <c r="B637" s="1158"/>
      <c r="C637" s="1165">
        <v>551</v>
      </c>
      <c r="D637" s="1166" t="s">
        <v>889</v>
      </c>
      <c r="E637" s="552">
        <v>136534</v>
      </c>
      <c r="F637" s="561">
        <f t="shared" ref="F637:F644" si="129">G637+H637+I637+J637</f>
        <v>136459</v>
      </c>
      <c r="G637" s="1447">
        <v>0</v>
      </c>
      <c r="H637" s="1448">
        <v>0</v>
      </c>
      <c r="I637" s="1448">
        <v>0</v>
      </c>
      <c r="J637" s="477">
        <v>136459</v>
      </c>
      <c r="K637" s="1486">
        <f t="shared" si="126"/>
        <v>1</v>
      </c>
      <c r="L637" s="428"/>
    </row>
    <row r="638" spans="1:12" hidden="1">
      <c r="A638" s="5"/>
      <c r="B638" s="1158"/>
      <c r="C638" s="1167">
        <f>C637+1</f>
        <v>552</v>
      </c>
      <c r="D638" s="1168" t="s">
        <v>890</v>
      </c>
      <c r="E638" s="554"/>
      <c r="F638" s="563">
        <f t="shared" si="129"/>
        <v>0</v>
      </c>
      <c r="G638" s="1449">
        <v>0</v>
      </c>
      <c r="H638" s="1450">
        <v>0</v>
      </c>
      <c r="I638" s="1450">
        <v>0</v>
      </c>
      <c r="J638" s="480"/>
      <c r="K638" s="1486" t="str">
        <f t="shared" si="126"/>
        <v/>
      </c>
      <c r="L638" s="428"/>
    </row>
    <row r="639" spans="1:12" hidden="1">
      <c r="A639" s="238"/>
      <c r="B639" s="1169"/>
      <c r="C639" s="1167">
        <v>558</v>
      </c>
      <c r="D639" s="1170" t="s">
        <v>1444</v>
      </c>
      <c r="E639" s="554"/>
      <c r="F639" s="563">
        <f>G639+H639+I639+J639</f>
        <v>0</v>
      </c>
      <c r="G639" s="1449">
        <v>0</v>
      </c>
      <c r="H639" s="1450">
        <v>0</v>
      </c>
      <c r="I639" s="1450">
        <v>0</v>
      </c>
      <c r="J639" s="683">
        <v>0</v>
      </c>
      <c r="K639" s="1486" t="str">
        <f t="shared" si="126"/>
        <v/>
      </c>
      <c r="L639" s="428"/>
    </row>
    <row r="640" spans="1:12">
      <c r="A640" s="347"/>
      <c r="B640" s="1169"/>
      <c r="C640" s="1167">
        <v>560</v>
      </c>
      <c r="D640" s="1170" t="s">
        <v>891</v>
      </c>
      <c r="E640" s="554">
        <v>61609</v>
      </c>
      <c r="F640" s="563">
        <f t="shared" si="129"/>
        <v>54866</v>
      </c>
      <c r="G640" s="1449">
        <v>0</v>
      </c>
      <c r="H640" s="1450">
        <v>0</v>
      </c>
      <c r="I640" s="1450">
        <v>0</v>
      </c>
      <c r="J640" s="480">
        <v>54866</v>
      </c>
      <c r="K640" s="1486">
        <f t="shared" si="126"/>
        <v>1</v>
      </c>
      <c r="L640" s="428"/>
    </row>
    <row r="641" spans="1:12">
      <c r="A641" s="5"/>
      <c r="B641" s="1169"/>
      <c r="C641" s="1167">
        <v>580</v>
      </c>
      <c r="D641" s="1168" t="s">
        <v>892</v>
      </c>
      <c r="E641" s="554">
        <v>26018</v>
      </c>
      <c r="F641" s="563">
        <f t="shared" si="129"/>
        <v>26018</v>
      </c>
      <c r="G641" s="1449">
        <v>0</v>
      </c>
      <c r="H641" s="1450">
        <v>0</v>
      </c>
      <c r="I641" s="1450">
        <v>0</v>
      </c>
      <c r="J641" s="480">
        <v>26018</v>
      </c>
      <c r="K641" s="1486">
        <f t="shared" si="126"/>
        <v>1</v>
      </c>
      <c r="L641" s="428"/>
    </row>
    <row r="642" spans="1:12" ht="31.5" hidden="1">
      <c r="A642" s="5"/>
      <c r="B642" s="1158"/>
      <c r="C642" s="1160">
        <v>588</v>
      </c>
      <c r="D642" s="1163" t="s">
        <v>1448</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893</v>
      </c>
      <c r="E643" s="558"/>
      <c r="F643" s="562">
        <f t="shared" si="129"/>
        <v>0</v>
      </c>
      <c r="G643" s="487"/>
      <c r="H643" s="488"/>
      <c r="I643" s="488"/>
      <c r="J643" s="489"/>
      <c r="K643" s="1486" t="str">
        <f t="shared" si="126"/>
        <v/>
      </c>
      <c r="L643" s="428"/>
    </row>
    <row r="644" spans="1:12" hidden="1">
      <c r="A644" s="8">
        <v>5</v>
      </c>
      <c r="B644" s="1152">
        <v>800</v>
      </c>
      <c r="C644" s="2262" t="s">
        <v>1025</v>
      </c>
      <c r="D644" s="2263"/>
      <c r="E644" s="1467"/>
      <c r="F644" s="397">
        <f t="shared" si="129"/>
        <v>0</v>
      </c>
      <c r="G644" s="1266"/>
      <c r="H644" s="1267"/>
      <c r="I644" s="1267"/>
      <c r="J644" s="1268"/>
      <c r="K644" s="1486" t="str">
        <f t="shared" si="126"/>
        <v/>
      </c>
      <c r="L644" s="428"/>
    </row>
    <row r="645" spans="1:12">
      <c r="A645" s="9">
        <v>10</v>
      </c>
      <c r="B645" s="1152">
        <v>1000</v>
      </c>
      <c r="C645" s="2258" t="s">
        <v>895</v>
      </c>
      <c r="D645" s="2258"/>
      <c r="E645" s="396">
        <f t="shared" ref="E645:J645" si="130">SUM(E646:E662)</f>
        <v>404350</v>
      </c>
      <c r="F645" s="397">
        <f t="shared" si="130"/>
        <v>404255</v>
      </c>
      <c r="G645" s="508">
        <f t="shared" si="130"/>
        <v>385015</v>
      </c>
      <c r="H645" s="509">
        <f t="shared" si="130"/>
        <v>0</v>
      </c>
      <c r="I645" s="509">
        <f t="shared" si="130"/>
        <v>19240</v>
      </c>
      <c r="J645" s="510">
        <f t="shared" si="130"/>
        <v>0</v>
      </c>
      <c r="K645" s="1486">
        <f t="shared" si="126"/>
        <v>1</v>
      </c>
      <c r="L645" s="428"/>
    </row>
    <row r="646" spans="1:12" hidden="1">
      <c r="A646" s="9">
        <v>15</v>
      </c>
      <c r="B646" s="1159"/>
      <c r="C646" s="1154">
        <v>1011</v>
      </c>
      <c r="D646" s="1173" t="s">
        <v>896</v>
      </c>
      <c r="E646" s="552"/>
      <c r="F646" s="561">
        <f t="shared" ref="F646:F662" si="131">G646+H646+I646+J646</f>
        <v>0</v>
      </c>
      <c r="G646" s="475"/>
      <c r="H646" s="476"/>
      <c r="I646" s="476"/>
      <c r="J646" s="477"/>
      <c r="K646" s="1486" t="str">
        <f t="shared" si="126"/>
        <v/>
      </c>
      <c r="L646" s="428"/>
    </row>
    <row r="647" spans="1:12">
      <c r="A647" s="8">
        <v>35</v>
      </c>
      <c r="B647" s="1159"/>
      <c r="C647" s="1160">
        <v>1012</v>
      </c>
      <c r="D647" s="1161" t="s">
        <v>897</v>
      </c>
      <c r="E647" s="554">
        <v>50</v>
      </c>
      <c r="F647" s="563">
        <f t="shared" si="131"/>
        <v>50</v>
      </c>
      <c r="G647" s="478"/>
      <c r="H647" s="479"/>
      <c r="I647" s="479">
        <v>50</v>
      </c>
      <c r="J647" s="480"/>
      <c r="K647" s="1486">
        <f t="shared" si="126"/>
        <v>1</v>
      </c>
      <c r="L647" s="428"/>
    </row>
    <row r="648" spans="1:12" hidden="1">
      <c r="A648" s="9">
        <v>40</v>
      </c>
      <c r="B648" s="1159"/>
      <c r="C648" s="1160">
        <v>1013</v>
      </c>
      <c r="D648" s="1161" t="s">
        <v>898</v>
      </c>
      <c r="E648" s="554"/>
      <c r="F648" s="563">
        <f t="shared" si="131"/>
        <v>0</v>
      </c>
      <c r="G648" s="478"/>
      <c r="H648" s="479"/>
      <c r="I648" s="479"/>
      <c r="J648" s="480"/>
      <c r="K648" s="1486" t="str">
        <f t="shared" si="126"/>
        <v/>
      </c>
      <c r="L648" s="428"/>
    </row>
    <row r="649" spans="1:12" hidden="1">
      <c r="A649" s="9">
        <v>45</v>
      </c>
      <c r="B649" s="1159"/>
      <c r="C649" s="1160">
        <v>1014</v>
      </c>
      <c r="D649" s="1161" t="s">
        <v>899</v>
      </c>
      <c r="E649" s="554"/>
      <c r="F649" s="563">
        <f t="shared" si="131"/>
        <v>0</v>
      </c>
      <c r="G649" s="478"/>
      <c r="H649" s="479"/>
      <c r="I649" s="479"/>
      <c r="J649" s="480"/>
      <c r="K649" s="1486" t="str">
        <f t="shared" si="126"/>
        <v/>
      </c>
      <c r="L649" s="428"/>
    </row>
    <row r="650" spans="1:12">
      <c r="A650" s="9">
        <v>50</v>
      </c>
      <c r="B650" s="1159"/>
      <c r="C650" s="1160">
        <v>1015</v>
      </c>
      <c r="D650" s="1161" t="s">
        <v>900</v>
      </c>
      <c r="E650" s="554">
        <v>81970</v>
      </c>
      <c r="F650" s="563">
        <f t="shared" si="131"/>
        <v>81970</v>
      </c>
      <c r="G650" s="478">
        <v>77498</v>
      </c>
      <c r="H650" s="479"/>
      <c r="I650" s="479">
        <v>4472</v>
      </c>
      <c r="J650" s="480"/>
      <c r="K650" s="1486">
        <f t="shared" si="126"/>
        <v>1</v>
      </c>
      <c r="L650" s="428"/>
    </row>
    <row r="651" spans="1:12">
      <c r="A651" s="9">
        <v>55</v>
      </c>
      <c r="B651" s="1159"/>
      <c r="C651" s="1174">
        <v>1016</v>
      </c>
      <c r="D651" s="1175" t="s">
        <v>901</v>
      </c>
      <c r="E651" s="556">
        <v>60845</v>
      </c>
      <c r="F651" s="564">
        <f t="shared" si="131"/>
        <v>60810</v>
      </c>
      <c r="G651" s="542">
        <v>60568</v>
      </c>
      <c r="H651" s="543"/>
      <c r="I651" s="543">
        <v>242</v>
      </c>
      <c r="J651" s="544"/>
      <c r="K651" s="1486">
        <f t="shared" si="126"/>
        <v>1</v>
      </c>
      <c r="L651" s="428"/>
    </row>
    <row r="652" spans="1:12">
      <c r="A652" s="9">
        <v>60</v>
      </c>
      <c r="B652" s="1153"/>
      <c r="C652" s="1176">
        <v>1020</v>
      </c>
      <c r="D652" s="1177" t="s">
        <v>902</v>
      </c>
      <c r="E652" s="1468">
        <v>181140</v>
      </c>
      <c r="F652" s="566">
        <f t="shared" si="131"/>
        <v>181129</v>
      </c>
      <c r="G652" s="484">
        <v>178111</v>
      </c>
      <c r="H652" s="485"/>
      <c r="I652" s="485">
        <v>3018</v>
      </c>
      <c r="J652" s="486"/>
      <c r="K652" s="1486">
        <f t="shared" si="126"/>
        <v>1</v>
      </c>
      <c r="L652" s="428"/>
    </row>
    <row r="653" spans="1:12">
      <c r="A653" s="8">
        <v>65</v>
      </c>
      <c r="B653" s="1159"/>
      <c r="C653" s="1178">
        <v>1030</v>
      </c>
      <c r="D653" s="1179" t="s">
        <v>903</v>
      </c>
      <c r="E653" s="1469">
        <v>50138</v>
      </c>
      <c r="F653" s="568">
        <f t="shared" si="131"/>
        <v>50138</v>
      </c>
      <c r="G653" s="481">
        <v>50138</v>
      </c>
      <c r="H653" s="482"/>
      <c r="I653" s="482"/>
      <c r="J653" s="483"/>
      <c r="K653" s="1486">
        <f t="shared" si="126"/>
        <v>1</v>
      </c>
      <c r="L653" s="428"/>
    </row>
    <row r="654" spans="1:12">
      <c r="A654" s="9">
        <v>70</v>
      </c>
      <c r="B654" s="1159"/>
      <c r="C654" s="1176">
        <v>1051</v>
      </c>
      <c r="D654" s="1180" t="s">
        <v>904</v>
      </c>
      <c r="E654" s="1468">
        <v>5320</v>
      </c>
      <c r="F654" s="566">
        <f t="shared" si="131"/>
        <v>5318</v>
      </c>
      <c r="G654" s="484">
        <v>1929</v>
      </c>
      <c r="H654" s="485"/>
      <c r="I654" s="485">
        <v>3389</v>
      </c>
      <c r="J654" s="486"/>
      <c r="K654" s="1486">
        <f t="shared" si="126"/>
        <v>1</v>
      </c>
      <c r="L654" s="428"/>
    </row>
    <row r="655" spans="1:12">
      <c r="A655" s="9">
        <v>75</v>
      </c>
      <c r="B655" s="1159"/>
      <c r="C655" s="1160">
        <v>1052</v>
      </c>
      <c r="D655" s="1161" t="s">
        <v>905</v>
      </c>
      <c r="E655" s="554">
        <v>12640</v>
      </c>
      <c r="F655" s="563">
        <f t="shared" si="131"/>
        <v>12607</v>
      </c>
      <c r="G655" s="478">
        <v>5287</v>
      </c>
      <c r="H655" s="479"/>
      <c r="I655" s="479">
        <v>7320</v>
      </c>
      <c r="J655" s="480"/>
      <c r="K655" s="1486">
        <f t="shared" si="126"/>
        <v>1</v>
      </c>
      <c r="L655" s="428"/>
    </row>
    <row r="656" spans="1:12" hidden="1">
      <c r="A656" s="9">
        <v>80</v>
      </c>
      <c r="B656" s="1159"/>
      <c r="C656" s="1178">
        <v>1053</v>
      </c>
      <c r="D656" s="1179" t="s">
        <v>1324</v>
      </c>
      <c r="E656" s="1469"/>
      <c r="F656" s="568">
        <f t="shared" si="131"/>
        <v>0</v>
      </c>
      <c r="G656" s="481"/>
      <c r="H656" s="482"/>
      <c r="I656" s="482"/>
      <c r="J656" s="483"/>
      <c r="K656" s="1486" t="str">
        <f t="shared" si="126"/>
        <v/>
      </c>
      <c r="L656" s="428"/>
    </row>
    <row r="657" spans="1:12">
      <c r="A657" s="9">
        <v>80</v>
      </c>
      <c r="B657" s="1159"/>
      <c r="C657" s="1176">
        <v>1062</v>
      </c>
      <c r="D657" s="1177" t="s">
        <v>906</v>
      </c>
      <c r="E657" s="1468">
        <v>6895</v>
      </c>
      <c r="F657" s="566">
        <f t="shared" si="131"/>
        <v>6891</v>
      </c>
      <c r="G657" s="484">
        <v>6828</v>
      </c>
      <c r="H657" s="485"/>
      <c r="I657" s="485">
        <v>63</v>
      </c>
      <c r="J657" s="486"/>
      <c r="K657" s="1486">
        <f t="shared" si="126"/>
        <v>1</v>
      </c>
      <c r="L657" s="428"/>
    </row>
    <row r="658" spans="1:12" hidden="1">
      <c r="A658" s="9">
        <v>85</v>
      </c>
      <c r="B658" s="1159"/>
      <c r="C658" s="1178">
        <v>1063</v>
      </c>
      <c r="D658" s="1181" t="s">
        <v>1282</v>
      </c>
      <c r="E658" s="1469"/>
      <c r="F658" s="568">
        <f t="shared" si="131"/>
        <v>0</v>
      </c>
      <c r="G658" s="481"/>
      <c r="H658" s="482"/>
      <c r="I658" s="482"/>
      <c r="J658" s="483"/>
      <c r="K658" s="1486" t="str">
        <f t="shared" si="126"/>
        <v/>
      </c>
      <c r="L658" s="428"/>
    </row>
    <row r="659" spans="1:12">
      <c r="A659" s="9">
        <v>90</v>
      </c>
      <c r="B659" s="1159"/>
      <c r="C659" s="1182">
        <v>1069</v>
      </c>
      <c r="D659" s="1183" t="s">
        <v>907</v>
      </c>
      <c r="E659" s="1470">
        <v>20</v>
      </c>
      <c r="F659" s="570">
        <f t="shared" si="131"/>
        <v>20</v>
      </c>
      <c r="G659" s="667">
        <v>20</v>
      </c>
      <c r="H659" s="668"/>
      <c r="I659" s="668"/>
      <c r="J659" s="632"/>
      <c r="K659" s="1486">
        <f t="shared" si="126"/>
        <v>1</v>
      </c>
      <c r="L659" s="428"/>
    </row>
    <row r="660" spans="1:12">
      <c r="A660" s="9">
        <v>90</v>
      </c>
      <c r="B660" s="1153"/>
      <c r="C660" s="1176">
        <v>1091</v>
      </c>
      <c r="D660" s="1180" t="s">
        <v>1325</v>
      </c>
      <c r="E660" s="1468">
        <v>2750</v>
      </c>
      <c r="F660" s="566">
        <f t="shared" si="131"/>
        <v>2750</v>
      </c>
      <c r="G660" s="484">
        <v>2750</v>
      </c>
      <c r="H660" s="485"/>
      <c r="I660" s="485"/>
      <c r="J660" s="486"/>
      <c r="K660" s="1486">
        <f t="shared" si="126"/>
        <v>1</v>
      </c>
      <c r="L660" s="428"/>
    </row>
    <row r="661" spans="1:12">
      <c r="A661" s="8">
        <v>115</v>
      </c>
      <c r="B661" s="1159"/>
      <c r="C661" s="1160">
        <v>1092</v>
      </c>
      <c r="D661" s="1161" t="s">
        <v>1088</v>
      </c>
      <c r="E661" s="554">
        <v>510</v>
      </c>
      <c r="F661" s="563">
        <f t="shared" si="131"/>
        <v>510</v>
      </c>
      <c r="G661" s="478">
        <v>510</v>
      </c>
      <c r="H661" s="479"/>
      <c r="I661" s="479"/>
      <c r="J661" s="480"/>
      <c r="K661" s="1486">
        <f t="shared" si="126"/>
        <v>1</v>
      </c>
      <c r="L661" s="428"/>
    </row>
    <row r="662" spans="1:12">
      <c r="A662" s="8">
        <v>125</v>
      </c>
      <c r="B662" s="1159"/>
      <c r="C662" s="1156">
        <v>1098</v>
      </c>
      <c r="D662" s="1184" t="s">
        <v>908</v>
      </c>
      <c r="E662" s="558">
        <v>2072</v>
      </c>
      <c r="F662" s="562">
        <f t="shared" si="131"/>
        <v>2062</v>
      </c>
      <c r="G662" s="487">
        <v>1376</v>
      </c>
      <c r="H662" s="488"/>
      <c r="I662" s="488">
        <v>686</v>
      </c>
      <c r="J662" s="489"/>
      <c r="K662" s="1486">
        <f t="shared" si="126"/>
        <v>1</v>
      </c>
      <c r="L662" s="428"/>
    </row>
    <row r="663" spans="1:12">
      <c r="A663" s="9">
        <v>130</v>
      </c>
      <c r="B663" s="1152">
        <v>1900</v>
      </c>
      <c r="C663" s="2257" t="s">
        <v>575</v>
      </c>
      <c r="D663" s="2257"/>
      <c r="E663" s="396">
        <f t="shared" ref="E663:J663" si="132">SUM(E664:E666)</f>
        <v>6000</v>
      </c>
      <c r="F663" s="397">
        <f t="shared" si="132"/>
        <v>5221</v>
      </c>
      <c r="G663" s="508">
        <f t="shared" si="132"/>
        <v>4833</v>
      </c>
      <c r="H663" s="509">
        <f t="shared" si="132"/>
        <v>0</v>
      </c>
      <c r="I663" s="509">
        <f t="shared" si="132"/>
        <v>388</v>
      </c>
      <c r="J663" s="510">
        <f t="shared" si="132"/>
        <v>0</v>
      </c>
      <c r="K663" s="1486">
        <f t="shared" si="126"/>
        <v>1</v>
      </c>
      <c r="L663" s="428"/>
    </row>
    <row r="664" spans="1:12" ht="31.5">
      <c r="A664" s="9">
        <v>135</v>
      </c>
      <c r="B664" s="1159"/>
      <c r="C664" s="1154">
        <v>1901</v>
      </c>
      <c r="D664" s="1185" t="s">
        <v>576</v>
      </c>
      <c r="E664" s="552">
        <v>2000</v>
      </c>
      <c r="F664" s="561">
        <f>G664+H664+I664+J664</f>
        <v>1968</v>
      </c>
      <c r="G664" s="475">
        <v>1580</v>
      </c>
      <c r="H664" s="476"/>
      <c r="I664" s="476">
        <v>388</v>
      </c>
      <c r="J664" s="477"/>
      <c r="K664" s="1486">
        <f t="shared" si="126"/>
        <v>1</v>
      </c>
      <c r="L664" s="428"/>
    </row>
    <row r="665" spans="1:12" ht="31.5">
      <c r="A665" s="9">
        <v>140</v>
      </c>
      <c r="B665" s="1186"/>
      <c r="C665" s="1160">
        <v>1981</v>
      </c>
      <c r="D665" s="1187" t="s">
        <v>577</v>
      </c>
      <c r="E665" s="554">
        <v>4000</v>
      </c>
      <c r="F665" s="563">
        <f>G665+H665+I665+J665</f>
        <v>3253</v>
      </c>
      <c r="G665" s="478">
        <v>3253</v>
      </c>
      <c r="H665" s="479"/>
      <c r="I665" s="479"/>
      <c r="J665" s="480"/>
      <c r="K665" s="1486">
        <f t="shared" si="126"/>
        <v>1</v>
      </c>
      <c r="L665" s="428"/>
    </row>
    <row r="666" spans="1:12" ht="31.5" hidden="1">
      <c r="A666" s="9">
        <v>145</v>
      </c>
      <c r="B666" s="1159"/>
      <c r="C666" s="1156">
        <v>1991</v>
      </c>
      <c r="D666" s="1188" t="s">
        <v>578</v>
      </c>
      <c r="E666" s="558"/>
      <c r="F666" s="562">
        <f>G666+H666+I666+J666</f>
        <v>0</v>
      </c>
      <c r="G666" s="487"/>
      <c r="H666" s="488"/>
      <c r="I666" s="488"/>
      <c r="J666" s="489"/>
      <c r="K666" s="1486" t="str">
        <f t="shared" si="126"/>
        <v/>
      </c>
      <c r="L666" s="428"/>
    </row>
    <row r="667" spans="1:12" hidden="1">
      <c r="A667" s="9">
        <v>150</v>
      </c>
      <c r="B667" s="1152">
        <v>2100</v>
      </c>
      <c r="C667" s="2257" t="s">
        <v>1072</v>
      </c>
      <c r="D667" s="2257"/>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909</v>
      </c>
      <c r="E668" s="552"/>
      <c r="F668" s="561">
        <f>G668+H668+I668+J668</f>
        <v>0</v>
      </c>
      <c r="G668" s="475"/>
      <c r="H668" s="476"/>
      <c r="I668" s="476"/>
      <c r="J668" s="477"/>
      <c r="K668" s="1486" t="str">
        <f t="shared" si="126"/>
        <v/>
      </c>
      <c r="L668" s="428"/>
    </row>
    <row r="669" spans="1:12" hidden="1">
      <c r="A669" s="9">
        <v>160</v>
      </c>
      <c r="B669" s="1186"/>
      <c r="C669" s="1160">
        <v>2120</v>
      </c>
      <c r="D669" s="1163" t="s">
        <v>910</v>
      </c>
      <c r="E669" s="554"/>
      <c r="F669" s="563">
        <f>G669+H669+I669+J669</f>
        <v>0</v>
      </c>
      <c r="G669" s="478"/>
      <c r="H669" s="479"/>
      <c r="I669" s="479"/>
      <c r="J669" s="480"/>
      <c r="K669" s="1486" t="str">
        <f t="shared" si="126"/>
        <v/>
      </c>
      <c r="L669" s="428"/>
    </row>
    <row r="670" spans="1:12" hidden="1">
      <c r="A670" s="9">
        <v>165</v>
      </c>
      <c r="B670" s="1186"/>
      <c r="C670" s="1160">
        <v>2125</v>
      </c>
      <c r="D670" s="1163" t="s">
        <v>1026</v>
      </c>
      <c r="E670" s="554"/>
      <c r="F670" s="563">
        <f>G670+H670+I670+J670</f>
        <v>0</v>
      </c>
      <c r="G670" s="478"/>
      <c r="H670" s="479"/>
      <c r="I670" s="1450">
        <v>0</v>
      </c>
      <c r="J670" s="480"/>
      <c r="K670" s="1486" t="str">
        <f t="shared" si="126"/>
        <v/>
      </c>
      <c r="L670" s="428"/>
    </row>
    <row r="671" spans="1:12" hidden="1">
      <c r="A671" s="9">
        <v>175</v>
      </c>
      <c r="B671" s="1158"/>
      <c r="C671" s="1160">
        <v>2140</v>
      </c>
      <c r="D671" s="1163" t="s">
        <v>912</v>
      </c>
      <c r="E671" s="554"/>
      <c r="F671" s="563">
        <f>G671+H671+I671+J671</f>
        <v>0</v>
      </c>
      <c r="G671" s="478"/>
      <c r="H671" s="479"/>
      <c r="I671" s="1450">
        <v>0</v>
      </c>
      <c r="J671" s="480"/>
      <c r="K671" s="1486" t="str">
        <f t="shared" si="126"/>
        <v/>
      </c>
      <c r="L671" s="428"/>
    </row>
    <row r="672" spans="1:12" hidden="1">
      <c r="A672" s="9">
        <v>180</v>
      </c>
      <c r="B672" s="1159"/>
      <c r="C672" s="1156">
        <v>2190</v>
      </c>
      <c r="D672" s="1190" t="s">
        <v>913</v>
      </c>
      <c r="E672" s="558"/>
      <c r="F672" s="562">
        <f>G672+H672+I672+J672</f>
        <v>0</v>
      </c>
      <c r="G672" s="487"/>
      <c r="H672" s="488"/>
      <c r="I672" s="1452">
        <v>0</v>
      </c>
      <c r="J672" s="489"/>
      <c r="K672" s="1486" t="str">
        <f t="shared" si="126"/>
        <v/>
      </c>
      <c r="L672" s="428"/>
    </row>
    <row r="673" spans="1:12" hidden="1">
      <c r="A673" s="9">
        <v>185</v>
      </c>
      <c r="B673" s="1152">
        <v>2200</v>
      </c>
      <c r="C673" s="2257" t="s">
        <v>914</v>
      </c>
      <c r="D673" s="2257"/>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1265</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915</v>
      </c>
      <c r="E675" s="558"/>
      <c r="F675" s="562">
        <f t="shared" si="135"/>
        <v>0</v>
      </c>
      <c r="G675" s="487"/>
      <c r="H675" s="488"/>
      <c r="I675" s="488"/>
      <c r="J675" s="489"/>
      <c r="K675" s="1486" t="str">
        <f t="shared" si="126"/>
        <v/>
      </c>
      <c r="L675" s="428"/>
    </row>
    <row r="676" spans="1:12" hidden="1">
      <c r="A676" s="9">
        <v>200</v>
      </c>
      <c r="B676" s="1152">
        <v>2500</v>
      </c>
      <c r="C676" s="2257" t="s">
        <v>916</v>
      </c>
      <c r="D676" s="2264"/>
      <c r="E676" s="1467"/>
      <c r="F676" s="397">
        <f t="shared" si="135"/>
        <v>0</v>
      </c>
      <c r="G676" s="1266"/>
      <c r="H676" s="1267"/>
      <c r="I676" s="1267"/>
      <c r="J676" s="1268"/>
      <c r="K676" s="1486" t="str">
        <f t="shared" si="126"/>
        <v/>
      </c>
      <c r="L676" s="428"/>
    </row>
    <row r="677" spans="1:12" hidden="1">
      <c r="A677" s="9">
        <v>205</v>
      </c>
      <c r="B677" s="1152">
        <v>2600</v>
      </c>
      <c r="C677" s="2260" t="s">
        <v>917</v>
      </c>
      <c r="D677" s="2261"/>
      <c r="E677" s="1467"/>
      <c r="F677" s="397">
        <f t="shared" si="135"/>
        <v>0</v>
      </c>
      <c r="G677" s="1266"/>
      <c r="H677" s="1267"/>
      <c r="I677" s="1267"/>
      <c r="J677" s="1268"/>
      <c r="K677" s="1486" t="str">
        <f t="shared" si="126"/>
        <v/>
      </c>
      <c r="L677" s="428"/>
    </row>
    <row r="678" spans="1:12" hidden="1">
      <c r="A678" s="9">
        <v>210</v>
      </c>
      <c r="B678" s="1152">
        <v>2700</v>
      </c>
      <c r="C678" s="2260" t="s">
        <v>918</v>
      </c>
      <c r="D678" s="2261"/>
      <c r="E678" s="1467"/>
      <c r="F678" s="397">
        <f t="shared" si="135"/>
        <v>0</v>
      </c>
      <c r="G678" s="1266"/>
      <c r="H678" s="1267"/>
      <c r="I678" s="1267"/>
      <c r="J678" s="1268"/>
      <c r="K678" s="1486" t="str">
        <f t="shared" si="126"/>
        <v/>
      </c>
      <c r="L678" s="428"/>
    </row>
    <row r="679" spans="1:12" hidden="1">
      <c r="A679" s="9">
        <v>215</v>
      </c>
      <c r="B679" s="1152">
        <v>2800</v>
      </c>
      <c r="C679" s="2260" t="s">
        <v>1729</v>
      </c>
      <c r="D679" s="2261"/>
      <c r="E679" s="1467"/>
      <c r="F679" s="397">
        <f t="shared" si="135"/>
        <v>0</v>
      </c>
      <c r="G679" s="1266"/>
      <c r="H679" s="1267"/>
      <c r="I679" s="1267"/>
      <c r="J679" s="1268"/>
      <c r="K679" s="1486" t="str">
        <f t="shared" si="126"/>
        <v/>
      </c>
      <c r="L679" s="428"/>
    </row>
    <row r="680" spans="1:12" ht="36" hidden="1" customHeight="1">
      <c r="A680" s="8">
        <v>220</v>
      </c>
      <c r="B680" s="1152">
        <v>2900</v>
      </c>
      <c r="C680" s="2257" t="s">
        <v>919</v>
      </c>
      <c r="D680" s="2257"/>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2144</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2143</v>
      </c>
      <c r="E682" s="1469"/>
      <c r="F682" s="568">
        <f>G682+H682+I682+J682</f>
        <v>0</v>
      </c>
      <c r="G682" s="481"/>
      <c r="H682" s="482"/>
      <c r="I682" s="482"/>
      <c r="J682" s="483"/>
      <c r="K682" s="1486" t="str">
        <f t="shared" si="126"/>
        <v/>
      </c>
      <c r="L682" s="428"/>
    </row>
    <row r="683" spans="1:12" ht="31.5" hidden="1">
      <c r="A683" s="9">
        <v>245</v>
      </c>
      <c r="B683" s="1191"/>
      <c r="C683" s="1178">
        <v>2969</v>
      </c>
      <c r="D683" s="1193" t="s">
        <v>920</v>
      </c>
      <c r="E683" s="1469"/>
      <c r="F683" s="568">
        <f t="shared" si="137"/>
        <v>0</v>
      </c>
      <c r="G683" s="481"/>
      <c r="H683" s="482"/>
      <c r="I683" s="482"/>
      <c r="J683" s="483"/>
      <c r="K683" s="1486" t="str">
        <f t="shared" si="126"/>
        <v/>
      </c>
      <c r="L683" s="428"/>
    </row>
    <row r="684" spans="1:12" ht="31.5" hidden="1">
      <c r="A684" s="8">
        <v>220</v>
      </c>
      <c r="B684" s="1191"/>
      <c r="C684" s="1194">
        <v>2970</v>
      </c>
      <c r="D684" s="1195" t="s">
        <v>921</v>
      </c>
      <c r="E684" s="1471"/>
      <c r="F684" s="572">
        <f t="shared" si="137"/>
        <v>0</v>
      </c>
      <c r="G684" s="675"/>
      <c r="H684" s="676"/>
      <c r="I684" s="676"/>
      <c r="J684" s="651"/>
      <c r="K684" s="1486" t="str">
        <f t="shared" si="126"/>
        <v/>
      </c>
      <c r="L684" s="428"/>
    </row>
    <row r="685" spans="1:12" hidden="1">
      <c r="A685" s="9">
        <v>225</v>
      </c>
      <c r="B685" s="1191"/>
      <c r="C685" s="1182">
        <v>2989</v>
      </c>
      <c r="D685" s="1196" t="s">
        <v>922</v>
      </c>
      <c r="E685" s="1470"/>
      <c r="F685" s="570">
        <f t="shared" si="137"/>
        <v>0</v>
      </c>
      <c r="G685" s="667"/>
      <c r="H685" s="668"/>
      <c r="I685" s="668"/>
      <c r="J685" s="632"/>
      <c r="K685" s="1486" t="str">
        <f t="shared" si="126"/>
        <v/>
      </c>
      <c r="L685" s="428"/>
    </row>
    <row r="686" spans="1:12" ht="31.5" hidden="1">
      <c r="A686" s="9">
        <v>230</v>
      </c>
      <c r="B686" s="1159"/>
      <c r="C686" s="1176">
        <v>2990</v>
      </c>
      <c r="D686" s="1197" t="s">
        <v>2145</v>
      </c>
      <c r="E686" s="1468"/>
      <c r="F686" s="566">
        <f>G686+H686+I686+J686</f>
        <v>0</v>
      </c>
      <c r="G686" s="484"/>
      <c r="H686" s="485"/>
      <c r="I686" s="485"/>
      <c r="J686" s="486"/>
      <c r="K686" s="1486" t="str">
        <f t="shared" si="126"/>
        <v/>
      </c>
      <c r="L686" s="428"/>
    </row>
    <row r="687" spans="1:12" hidden="1">
      <c r="A687" s="9">
        <v>235</v>
      </c>
      <c r="B687" s="1159"/>
      <c r="C687" s="1176">
        <v>2991</v>
      </c>
      <c r="D687" s="1197" t="s">
        <v>923</v>
      </c>
      <c r="E687" s="1468"/>
      <c r="F687" s="566">
        <f t="shared" si="137"/>
        <v>0</v>
      </c>
      <c r="G687" s="484"/>
      <c r="H687" s="485"/>
      <c r="I687" s="485"/>
      <c r="J687" s="486"/>
      <c r="K687" s="1486" t="str">
        <f t="shared" si="126"/>
        <v/>
      </c>
      <c r="L687" s="428"/>
    </row>
    <row r="688" spans="1:12" hidden="1">
      <c r="A688" s="9">
        <v>240</v>
      </c>
      <c r="B688" s="1159"/>
      <c r="C688" s="1156">
        <v>2992</v>
      </c>
      <c r="D688" s="1198" t="s">
        <v>924</v>
      </c>
      <c r="E688" s="558"/>
      <c r="F688" s="562">
        <f t="shared" si="137"/>
        <v>0</v>
      </c>
      <c r="G688" s="487"/>
      <c r="H688" s="488"/>
      <c r="I688" s="488"/>
      <c r="J688" s="489"/>
      <c r="K688" s="1486" t="str">
        <f t="shared" si="126"/>
        <v/>
      </c>
      <c r="L688" s="428"/>
    </row>
    <row r="689" spans="1:12" hidden="1">
      <c r="A689" s="9">
        <v>245</v>
      </c>
      <c r="B689" s="1152">
        <v>3300</v>
      </c>
      <c r="C689" s="1199" t="s">
        <v>2237</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926</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1027</v>
      </c>
      <c r="E691" s="554"/>
      <c r="F691" s="563">
        <f t="shared" si="139"/>
        <v>0</v>
      </c>
      <c r="G691" s="478"/>
      <c r="H691" s="479"/>
      <c r="I691" s="1450">
        <v>0</v>
      </c>
      <c r="J691" s="683">
        <v>0</v>
      </c>
      <c r="K691" s="1486" t="str">
        <f t="shared" si="126"/>
        <v/>
      </c>
      <c r="L691" s="428"/>
    </row>
    <row r="692" spans="1:12" hidden="1">
      <c r="A692" s="9">
        <v>265</v>
      </c>
      <c r="B692" s="1158"/>
      <c r="C692" s="1160">
        <v>3303</v>
      </c>
      <c r="D692" s="1201" t="s">
        <v>927</v>
      </c>
      <c r="E692" s="554"/>
      <c r="F692" s="563">
        <f t="shared" si="139"/>
        <v>0</v>
      </c>
      <c r="G692" s="478"/>
      <c r="H692" s="479"/>
      <c r="I692" s="1450">
        <v>0</v>
      </c>
      <c r="J692" s="683">
        <v>0</v>
      </c>
      <c r="K692" s="1486" t="str">
        <f t="shared" si="126"/>
        <v/>
      </c>
      <c r="L692" s="428"/>
    </row>
    <row r="693" spans="1:12" hidden="1">
      <c r="A693" s="8">
        <v>270</v>
      </c>
      <c r="B693" s="1158"/>
      <c r="C693" s="1160">
        <v>3304</v>
      </c>
      <c r="D693" s="1201" t="s">
        <v>928</v>
      </c>
      <c r="E693" s="554"/>
      <c r="F693" s="563">
        <f t="shared" si="139"/>
        <v>0</v>
      </c>
      <c r="G693" s="478"/>
      <c r="H693" s="479"/>
      <c r="I693" s="1450">
        <v>0</v>
      </c>
      <c r="J693" s="683">
        <v>0</v>
      </c>
      <c r="K693" s="1486" t="str">
        <f t="shared" si="126"/>
        <v/>
      </c>
      <c r="L693" s="428"/>
    </row>
    <row r="694" spans="1:12" ht="31.5" hidden="1">
      <c r="A694" s="8">
        <v>290</v>
      </c>
      <c r="B694" s="1158"/>
      <c r="C694" s="1156">
        <v>3306</v>
      </c>
      <c r="D694" s="1202" t="s">
        <v>1730</v>
      </c>
      <c r="E694" s="558"/>
      <c r="F694" s="562">
        <f t="shared" si="139"/>
        <v>0</v>
      </c>
      <c r="G694" s="487"/>
      <c r="H694" s="488"/>
      <c r="I694" s="1452">
        <v>0</v>
      </c>
      <c r="J694" s="1457">
        <v>0</v>
      </c>
      <c r="K694" s="1486" t="str">
        <f t="shared" si="126"/>
        <v/>
      </c>
      <c r="L694" s="428"/>
    </row>
    <row r="695" spans="1:12" hidden="1">
      <c r="A695" s="17">
        <v>320</v>
      </c>
      <c r="B695" s="1152">
        <v>3900</v>
      </c>
      <c r="C695" s="2257" t="s">
        <v>929</v>
      </c>
      <c r="D695" s="2257"/>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57" t="s">
        <v>930</v>
      </c>
      <c r="D696" s="2257"/>
      <c r="E696" s="1467"/>
      <c r="F696" s="397">
        <f t="shared" si="139"/>
        <v>0</v>
      </c>
      <c r="G696" s="1266"/>
      <c r="H696" s="1267"/>
      <c r="I696" s="1267"/>
      <c r="J696" s="1268"/>
      <c r="K696" s="1486" t="str">
        <f t="shared" si="140"/>
        <v/>
      </c>
      <c r="L696" s="428"/>
    </row>
    <row r="697" spans="1:12" hidden="1">
      <c r="A697" s="8">
        <v>350</v>
      </c>
      <c r="B697" s="1152">
        <v>4100</v>
      </c>
      <c r="C697" s="2257" t="s">
        <v>931</v>
      </c>
      <c r="D697" s="2257"/>
      <c r="E697" s="1467"/>
      <c r="F697" s="397">
        <f t="shared" si="139"/>
        <v>0</v>
      </c>
      <c r="G697" s="1266"/>
      <c r="H697" s="1267"/>
      <c r="I697" s="1267"/>
      <c r="J697" s="1268"/>
      <c r="K697" s="1486" t="str">
        <f t="shared" si="140"/>
        <v/>
      </c>
      <c r="L697" s="428"/>
    </row>
    <row r="698" spans="1:12" hidden="1">
      <c r="A698" s="9">
        <v>355</v>
      </c>
      <c r="B698" s="1152">
        <v>4200</v>
      </c>
      <c r="C698" s="2257" t="s">
        <v>932</v>
      </c>
      <c r="D698" s="2257"/>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933</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934</v>
      </c>
      <c r="E700" s="554"/>
      <c r="F700" s="563">
        <f t="shared" si="142"/>
        <v>0</v>
      </c>
      <c r="G700" s="478"/>
      <c r="H700" s="479"/>
      <c r="I700" s="479"/>
      <c r="J700" s="480"/>
      <c r="K700" s="1486" t="str">
        <f t="shared" si="140"/>
        <v/>
      </c>
      <c r="L700" s="428"/>
    </row>
    <row r="701" spans="1:12" hidden="1">
      <c r="A701" s="9">
        <v>380</v>
      </c>
      <c r="B701" s="1203"/>
      <c r="C701" s="1160">
        <v>4214</v>
      </c>
      <c r="D701" s="1204" t="s">
        <v>935</v>
      </c>
      <c r="E701" s="554"/>
      <c r="F701" s="563">
        <f t="shared" si="142"/>
        <v>0</v>
      </c>
      <c r="G701" s="478"/>
      <c r="H701" s="479"/>
      <c r="I701" s="479"/>
      <c r="J701" s="480"/>
      <c r="K701" s="1486" t="str">
        <f t="shared" si="140"/>
        <v/>
      </c>
      <c r="L701" s="428"/>
    </row>
    <row r="702" spans="1:12" hidden="1">
      <c r="A702" s="9">
        <v>385</v>
      </c>
      <c r="B702" s="1203"/>
      <c r="C702" s="1160">
        <v>4217</v>
      </c>
      <c r="D702" s="1204" t="s">
        <v>936</v>
      </c>
      <c r="E702" s="554"/>
      <c r="F702" s="563">
        <f t="shared" si="142"/>
        <v>0</v>
      </c>
      <c r="G702" s="478"/>
      <c r="H702" s="479"/>
      <c r="I702" s="479"/>
      <c r="J702" s="480"/>
      <c r="K702" s="1486" t="str">
        <f t="shared" si="140"/>
        <v/>
      </c>
      <c r="L702" s="428"/>
    </row>
    <row r="703" spans="1:12" hidden="1">
      <c r="A703" s="9">
        <v>390</v>
      </c>
      <c r="B703" s="1203"/>
      <c r="C703" s="1160">
        <v>4218</v>
      </c>
      <c r="D703" s="1161" t="s">
        <v>937</v>
      </c>
      <c r="E703" s="554"/>
      <c r="F703" s="563">
        <f t="shared" si="142"/>
        <v>0</v>
      </c>
      <c r="G703" s="478"/>
      <c r="H703" s="479"/>
      <c r="I703" s="479"/>
      <c r="J703" s="480"/>
      <c r="K703" s="1486" t="str">
        <f t="shared" si="140"/>
        <v/>
      </c>
      <c r="L703" s="428"/>
    </row>
    <row r="704" spans="1:12" hidden="1">
      <c r="A704" s="9">
        <v>390</v>
      </c>
      <c r="B704" s="1203"/>
      <c r="C704" s="1156">
        <v>4219</v>
      </c>
      <c r="D704" s="1188" t="s">
        <v>938</v>
      </c>
      <c r="E704" s="558"/>
      <c r="F704" s="562">
        <f t="shared" si="142"/>
        <v>0</v>
      </c>
      <c r="G704" s="487"/>
      <c r="H704" s="488"/>
      <c r="I704" s="488"/>
      <c r="J704" s="489"/>
      <c r="K704" s="1486" t="str">
        <f t="shared" si="140"/>
        <v/>
      </c>
      <c r="L704" s="428"/>
    </row>
    <row r="705" spans="1:12" hidden="1">
      <c r="A705" s="9">
        <v>395</v>
      </c>
      <c r="B705" s="1152">
        <v>4300</v>
      </c>
      <c r="C705" s="2257" t="s">
        <v>1734</v>
      </c>
      <c r="D705" s="2257"/>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939</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1028</v>
      </c>
      <c r="E707" s="554"/>
      <c r="F707" s="563">
        <f t="shared" si="144"/>
        <v>0</v>
      </c>
      <c r="G707" s="478"/>
      <c r="H707" s="479"/>
      <c r="I707" s="479"/>
      <c r="J707" s="480"/>
      <c r="K707" s="1486" t="str">
        <f t="shared" si="140"/>
        <v/>
      </c>
      <c r="L707" s="428"/>
    </row>
    <row r="708" spans="1:12" hidden="1">
      <c r="A708" s="7">
        <v>399</v>
      </c>
      <c r="B708" s="1203"/>
      <c r="C708" s="1156">
        <v>4309</v>
      </c>
      <c r="D708" s="1164" t="s">
        <v>941</v>
      </c>
      <c r="E708" s="558"/>
      <c r="F708" s="562">
        <f t="shared" si="144"/>
        <v>0</v>
      </c>
      <c r="G708" s="487"/>
      <c r="H708" s="488"/>
      <c r="I708" s="488"/>
      <c r="J708" s="489"/>
      <c r="K708" s="1486" t="str">
        <f t="shared" si="140"/>
        <v/>
      </c>
      <c r="L708" s="428"/>
    </row>
    <row r="709" spans="1:12" hidden="1">
      <c r="A709" s="7">
        <v>400</v>
      </c>
      <c r="B709" s="1152">
        <v>4400</v>
      </c>
      <c r="C709" s="2257" t="s">
        <v>1731</v>
      </c>
      <c r="D709" s="2257"/>
      <c r="E709" s="1467"/>
      <c r="F709" s="397">
        <f t="shared" si="144"/>
        <v>0</v>
      </c>
      <c r="G709" s="1266"/>
      <c r="H709" s="1267"/>
      <c r="I709" s="1267"/>
      <c r="J709" s="1268"/>
      <c r="K709" s="1486" t="str">
        <f t="shared" si="140"/>
        <v/>
      </c>
      <c r="L709" s="428"/>
    </row>
    <row r="710" spans="1:12" hidden="1">
      <c r="A710" s="7">
        <v>401</v>
      </c>
      <c r="B710" s="1152">
        <v>4500</v>
      </c>
      <c r="C710" s="2257" t="s">
        <v>1732</v>
      </c>
      <c r="D710" s="2257"/>
      <c r="E710" s="1467"/>
      <c r="F710" s="397">
        <f t="shared" si="144"/>
        <v>0</v>
      </c>
      <c r="G710" s="1266"/>
      <c r="H710" s="1267"/>
      <c r="I710" s="1267"/>
      <c r="J710" s="1268"/>
      <c r="K710" s="1486" t="str">
        <f t="shared" si="140"/>
        <v/>
      </c>
      <c r="L710" s="428"/>
    </row>
    <row r="711" spans="1:12">
      <c r="A711" s="18">
        <v>404</v>
      </c>
      <c r="B711" s="1152">
        <v>4600</v>
      </c>
      <c r="C711" s="2260" t="s">
        <v>942</v>
      </c>
      <c r="D711" s="2261"/>
      <c r="E711" s="1467">
        <v>6650</v>
      </c>
      <c r="F711" s="397">
        <f t="shared" si="144"/>
        <v>6650</v>
      </c>
      <c r="G711" s="1266">
        <v>6650</v>
      </c>
      <c r="H711" s="1267"/>
      <c r="I711" s="1267"/>
      <c r="J711" s="1268"/>
      <c r="K711" s="1486">
        <f t="shared" si="140"/>
        <v>1</v>
      </c>
      <c r="L711" s="428"/>
    </row>
    <row r="712" spans="1:12" hidden="1">
      <c r="A712" s="18">
        <v>404</v>
      </c>
      <c r="B712" s="1152">
        <v>4900</v>
      </c>
      <c r="C712" s="2257" t="s">
        <v>579</v>
      </c>
      <c r="D712" s="2257"/>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580</v>
      </c>
      <c r="E713" s="552"/>
      <c r="F713" s="561">
        <f>G713+H713+I713+J713</f>
        <v>0</v>
      </c>
      <c r="G713" s="475"/>
      <c r="H713" s="476"/>
      <c r="I713" s="476"/>
      <c r="J713" s="477"/>
      <c r="K713" s="1486" t="str">
        <f t="shared" si="140"/>
        <v/>
      </c>
      <c r="L713" s="428"/>
    </row>
    <row r="714" spans="1:12" hidden="1">
      <c r="A714" s="8">
        <v>450</v>
      </c>
      <c r="B714" s="1203"/>
      <c r="C714" s="1156">
        <v>4902</v>
      </c>
      <c r="D714" s="1164" t="s">
        <v>581</v>
      </c>
      <c r="E714" s="558"/>
      <c r="F714" s="562">
        <f>G714+H714+I714+J714</f>
        <v>0</v>
      </c>
      <c r="G714" s="487"/>
      <c r="H714" s="488"/>
      <c r="I714" s="488"/>
      <c r="J714" s="489"/>
      <c r="K714" s="1486" t="str">
        <f t="shared" si="140"/>
        <v/>
      </c>
      <c r="L714" s="428"/>
    </row>
    <row r="715" spans="1:12" hidden="1">
      <c r="A715" s="8">
        <v>495</v>
      </c>
      <c r="B715" s="1206">
        <v>5100</v>
      </c>
      <c r="C715" s="2256" t="s">
        <v>943</v>
      </c>
      <c r="D715" s="2256"/>
      <c r="E715" s="1467"/>
      <c r="F715" s="397">
        <f>G715+H715+I715+J715</f>
        <v>0</v>
      </c>
      <c r="G715" s="1266"/>
      <c r="H715" s="1267"/>
      <c r="I715" s="1267"/>
      <c r="J715" s="1268"/>
      <c r="K715" s="1486" t="str">
        <f t="shared" si="140"/>
        <v/>
      </c>
      <c r="L715" s="428"/>
    </row>
    <row r="716" spans="1:12">
      <c r="A716" s="9">
        <v>500</v>
      </c>
      <c r="B716" s="1206">
        <v>5200</v>
      </c>
      <c r="C716" s="2256" t="s">
        <v>944</v>
      </c>
      <c r="D716" s="2256"/>
      <c r="E716" s="396">
        <f t="shared" ref="E716:J716" si="146">SUM(E717:E723)</f>
        <v>91500</v>
      </c>
      <c r="F716" s="397">
        <f t="shared" si="146"/>
        <v>91470</v>
      </c>
      <c r="G716" s="508">
        <f t="shared" si="146"/>
        <v>91470</v>
      </c>
      <c r="H716" s="509">
        <f t="shared" si="146"/>
        <v>0</v>
      </c>
      <c r="I716" s="509">
        <f t="shared" si="146"/>
        <v>0</v>
      </c>
      <c r="J716" s="510">
        <f t="shared" si="146"/>
        <v>0</v>
      </c>
      <c r="K716" s="1486">
        <f t="shared" si="140"/>
        <v>1</v>
      </c>
      <c r="L716" s="428"/>
    </row>
    <row r="717" spans="1:12">
      <c r="A717" s="9">
        <v>505</v>
      </c>
      <c r="B717" s="1207"/>
      <c r="C717" s="1208">
        <v>5201</v>
      </c>
      <c r="D717" s="1209" t="s">
        <v>945</v>
      </c>
      <c r="E717" s="552">
        <v>40942</v>
      </c>
      <c r="F717" s="561">
        <f t="shared" ref="F717:F723" si="147">G717+H717+I717+J717</f>
        <v>40920</v>
      </c>
      <c r="G717" s="475">
        <v>40920</v>
      </c>
      <c r="H717" s="476"/>
      <c r="I717" s="476"/>
      <c r="J717" s="477"/>
      <c r="K717" s="1486">
        <f t="shared" si="140"/>
        <v>1</v>
      </c>
      <c r="L717" s="428"/>
    </row>
    <row r="718" spans="1:12" hidden="1">
      <c r="A718" s="9">
        <v>510</v>
      </c>
      <c r="B718" s="1207"/>
      <c r="C718" s="1210">
        <v>5202</v>
      </c>
      <c r="D718" s="1211" t="s">
        <v>946</v>
      </c>
      <c r="E718" s="554"/>
      <c r="F718" s="563">
        <f t="shared" si="147"/>
        <v>0</v>
      </c>
      <c r="G718" s="478"/>
      <c r="H718" s="479"/>
      <c r="I718" s="479"/>
      <c r="J718" s="480"/>
      <c r="K718" s="1486" t="str">
        <f t="shared" si="140"/>
        <v/>
      </c>
      <c r="L718" s="428"/>
    </row>
    <row r="719" spans="1:12">
      <c r="A719" s="9">
        <v>515</v>
      </c>
      <c r="B719" s="1207"/>
      <c r="C719" s="1210">
        <v>5203</v>
      </c>
      <c r="D719" s="1211" t="s">
        <v>264</v>
      </c>
      <c r="E719" s="554">
        <v>16352</v>
      </c>
      <c r="F719" s="563">
        <f t="shared" si="147"/>
        <v>16344</v>
      </c>
      <c r="G719" s="478">
        <v>16344</v>
      </c>
      <c r="H719" s="479"/>
      <c r="I719" s="479"/>
      <c r="J719" s="480"/>
      <c r="K719" s="1486">
        <f t="shared" si="140"/>
        <v>1</v>
      </c>
      <c r="L719" s="428"/>
    </row>
    <row r="720" spans="1:12">
      <c r="A720" s="9">
        <v>520</v>
      </c>
      <c r="B720" s="1207"/>
      <c r="C720" s="1210">
        <v>5204</v>
      </c>
      <c r="D720" s="1211" t="s">
        <v>265</v>
      </c>
      <c r="E720" s="554">
        <v>34206</v>
      </c>
      <c r="F720" s="563">
        <f t="shared" si="147"/>
        <v>34206</v>
      </c>
      <c r="G720" s="478">
        <v>34206</v>
      </c>
      <c r="H720" s="479"/>
      <c r="I720" s="479"/>
      <c r="J720" s="480"/>
      <c r="K720" s="1486">
        <f t="shared" si="140"/>
        <v>1</v>
      </c>
      <c r="L720" s="428"/>
    </row>
    <row r="721" spans="1:12" hidden="1">
      <c r="A721" s="9">
        <v>525</v>
      </c>
      <c r="B721" s="1207"/>
      <c r="C721" s="1210">
        <v>5205</v>
      </c>
      <c r="D721" s="1211" t="s">
        <v>266</v>
      </c>
      <c r="E721" s="554"/>
      <c r="F721" s="563">
        <f t="shared" si="147"/>
        <v>0</v>
      </c>
      <c r="G721" s="478"/>
      <c r="H721" s="479"/>
      <c r="I721" s="479"/>
      <c r="J721" s="480"/>
      <c r="K721" s="1486" t="str">
        <f t="shared" si="140"/>
        <v/>
      </c>
      <c r="L721" s="428"/>
    </row>
    <row r="722" spans="1:12" hidden="1">
      <c r="A722" s="8">
        <v>635</v>
      </c>
      <c r="B722" s="1207"/>
      <c r="C722" s="1210">
        <v>5206</v>
      </c>
      <c r="D722" s="1211" t="s">
        <v>267</v>
      </c>
      <c r="E722" s="554"/>
      <c r="F722" s="563">
        <f t="shared" si="147"/>
        <v>0</v>
      </c>
      <c r="G722" s="478"/>
      <c r="H722" s="479"/>
      <c r="I722" s="479"/>
      <c r="J722" s="480"/>
      <c r="K722" s="1486" t="str">
        <f t="shared" si="140"/>
        <v/>
      </c>
      <c r="L722" s="428"/>
    </row>
    <row r="723" spans="1:12" hidden="1">
      <c r="A723" s="9">
        <v>640</v>
      </c>
      <c r="B723" s="1207"/>
      <c r="C723" s="1212">
        <v>5219</v>
      </c>
      <c r="D723" s="1213" t="s">
        <v>268</v>
      </c>
      <c r="E723" s="558"/>
      <c r="F723" s="562">
        <f t="shared" si="147"/>
        <v>0</v>
      </c>
      <c r="G723" s="487"/>
      <c r="H723" s="488"/>
      <c r="I723" s="488"/>
      <c r="J723" s="489"/>
      <c r="K723" s="1486" t="str">
        <f t="shared" si="140"/>
        <v/>
      </c>
      <c r="L723" s="428"/>
    </row>
    <row r="724" spans="1:12">
      <c r="A724" s="9">
        <v>645</v>
      </c>
      <c r="B724" s="1206">
        <v>5300</v>
      </c>
      <c r="C724" s="2256" t="s">
        <v>269</v>
      </c>
      <c r="D724" s="2256"/>
      <c r="E724" s="396">
        <f t="shared" ref="E724:J724" si="148">SUM(E725:E726)</f>
        <v>4500</v>
      </c>
      <c r="F724" s="397">
        <f t="shared" si="148"/>
        <v>634</v>
      </c>
      <c r="G724" s="508">
        <f t="shared" si="148"/>
        <v>634</v>
      </c>
      <c r="H724" s="509">
        <f t="shared" si="148"/>
        <v>0</v>
      </c>
      <c r="I724" s="509">
        <f t="shared" si="148"/>
        <v>0</v>
      </c>
      <c r="J724" s="510">
        <f t="shared" si="148"/>
        <v>0</v>
      </c>
      <c r="K724" s="1486">
        <f t="shared" si="140"/>
        <v>1</v>
      </c>
      <c r="L724" s="428"/>
    </row>
    <row r="725" spans="1:12">
      <c r="A725" s="9">
        <v>650</v>
      </c>
      <c r="B725" s="1207"/>
      <c r="C725" s="1208">
        <v>5301</v>
      </c>
      <c r="D725" s="1209" t="s">
        <v>1266</v>
      </c>
      <c r="E725" s="552">
        <v>4500</v>
      </c>
      <c r="F725" s="561">
        <f>G725+H725+I725+J725</f>
        <v>634</v>
      </c>
      <c r="G725" s="475">
        <v>634</v>
      </c>
      <c r="H725" s="476"/>
      <c r="I725" s="476"/>
      <c r="J725" s="477"/>
      <c r="K725" s="1486">
        <f t="shared" si="140"/>
        <v>1</v>
      </c>
      <c r="L725" s="428"/>
    </row>
    <row r="726" spans="1:12" hidden="1">
      <c r="A726" s="8">
        <v>655</v>
      </c>
      <c r="B726" s="1207"/>
      <c r="C726" s="1212">
        <v>5309</v>
      </c>
      <c r="D726" s="1213" t="s">
        <v>270</v>
      </c>
      <c r="E726" s="558"/>
      <c r="F726" s="562">
        <f>G726+H726+I726+J726</f>
        <v>0</v>
      </c>
      <c r="G726" s="487"/>
      <c r="H726" s="488"/>
      <c r="I726" s="488"/>
      <c r="J726" s="489"/>
      <c r="K726" s="1486" t="str">
        <f t="shared" si="140"/>
        <v/>
      </c>
      <c r="L726" s="428"/>
    </row>
    <row r="727" spans="1:12" hidden="1">
      <c r="A727" s="8">
        <v>665</v>
      </c>
      <c r="B727" s="1206">
        <v>5400</v>
      </c>
      <c r="C727" s="2256" t="s">
        <v>960</v>
      </c>
      <c r="D727" s="2256"/>
      <c r="E727" s="1467"/>
      <c r="F727" s="397">
        <f>G727+H727+I727+J727</f>
        <v>0</v>
      </c>
      <c r="G727" s="1266"/>
      <c r="H727" s="1267"/>
      <c r="I727" s="1267"/>
      <c r="J727" s="1268"/>
      <c r="K727" s="1486" t="str">
        <f t="shared" si="140"/>
        <v/>
      </c>
      <c r="L727" s="428"/>
    </row>
    <row r="728" spans="1:12" hidden="1">
      <c r="A728" s="8">
        <v>675</v>
      </c>
      <c r="B728" s="1152">
        <v>5500</v>
      </c>
      <c r="C728" s="2257" t="s">
        <v>961</v>
      </c>
      <c r="D728" s="2257"/>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962</v>
      </c>
      <c r="E729" s="552"/>
      <c r="F729" s="561">
        <f>G729+H729+I729+J729</f>
        <v>0</v>
      </c>
      <c r="G729" s="475"/>
      <c r="H729" s="476"/>
      <c r="I729" s="476"/>
      <c r="J729" s="477"/>
      <c r="K729" s="1486" t="str">
        <f t="shared" si="140"/>
        <v/>
      </c>
      <c r="L729" s="428"/>
    </row>
    <row r="730" spans="1:12" hidden="1">
      <c r="A730" s="9">
        <v>690</v>
      </c>
      <c r="B730" s="1203"/>
      <c r="C730" s="1160">
        <v>5502</v>
      </c>
      <c r="D730" s="1161" t="s">
        <v>963</v>
      </c>
      <c r="E730" s="554"/>
      <c r="F730" s="563">
        <f>G730+H730+I730+J730</f>
        <v>0</v>
      </c>
      <c r="G730" s="478"/>
      <c r="H730" s="479"/>
      <c r="I730" s="479"/>
      <c r="J730" s="480"/>
      <c r="K730" s="1486" t="str">
        <f t="shared" si="140"/>
        <v/>
      </c>
      <c r="L730" s="428"/>
    </row>
    <row r="731" spans="1:12" hidden="1">
      <c r="A731" s="9">
        <v>695</v>
      </c>
      <c r="B731" s="1203"/>
      <c r="C731" s="1160">
        <v>5503</v>
      </c>
      <c r="D731" s="1204" t="s">
        <v>964</v>
      </c>
      <c r="E731" s="554"/>
      <c r="F731" s="563">
        <f>G731+H731+I731+J731</f>
        <v>0</v>
      </c>
      <c r="G731" s="478"/>
      <c r="H731" s="479"/>
      <c r="I731" s="479"/>
      <c r="J731" s="480"/>
      <c r="K731" s="1486" t="str">
        <f t="shared" si="140"/>
        <v/>
      </c>
      <c r="L731" s="428"/>
    </row>
    <row r="732" spans="1:12" hidden="1">
      <c r="A732" s="8">
        <v>700</v>
      </c>
      <c r="B732" s="1203"/>
      <c r="C732" s="1156">
        <v>5504</v>
      </c>
      <c r="D732" s="1184" t="s">
        <v>965</v>
      </c>
      <c r="E732" s="558"/>
      <c r="F732" s="562">
        <f>G732+H732+I732+J732</f>
        <v>0</v>
      </c>
      <c r="G732" s="487"/>
      <c r="H732" s="488"/>
      <c r="I732" s="488"/>
      <c r="J732" s="489"/>
      <c r="K732" s="1486" t="str">
        <f t="shared" si="140"/>
        <v/>
      </c>
      <c r="L732" s="428"/>
    </row>
    <row r="733" spans="1:12" hidden="1">
      <c r="A733" s="8">
        <v>710</v>
      </c>
      <c r="B733" s="1206">
        <v>5700</v>
      </c>
      <c r="C733" s="2279" t="s">
        <v>1326</v>
      </c>
      <c r="D733" s="2280"/>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967</v>
      </c>
      <c r="E734" s="552"/>
      <c r="F734" s="561">
        <f>G734+H734+I734+J734</f>
        <v>0</v>
      </c>
      <c r="G734" s="475"/>
      <c r="H734" s="476"/>
      <c r="I734" s="476"/>
      <c r="J734" s="477"/>
      <c r="K734" s="1486" t="str">
        <f t="shared" si="140"/>
        <v/>
      </c>
      <c r="L734" s="428"/>
    </row>
    <row r="735" spans="1:12" hidden="1">
      <c r="A735" s="9">
        <v>720</v>
      </c>
      <c r="B735" s="1207"/>
      <c r="C735" s="1214">
        <v>5702</v>
      </c>
      <c r="D735" s="1215" t="s">
        <v>968</v>
      </c>
      <c r="E735" s="556"/>
      <c r="F735" s="564">
        <f>G735+H735+I735+J735</f>
        <v>0</v>
      </c>
      <c r="G735" s="542"/>
      <c r="H735" s="543"/>
      <c r="I735" s="543"/>
      <c r="J735" s="544"/>
      <c r="K735" s="1486" t="str">
        <f t="shared" si="140"/>
        <v/>
      </c>
      <c r="L735" s="428"/>
    </row>
    <row r="736" spans="1:12" hidden="1">
      <c r="A736" s="9">
        <v>725</v>
      </c>
      <c r="B736" s="1159"/>
      <c r="C736" s="1216">
        <v>4071</v>
      </c>
      <c r="D736" s="1217" t="s">
        <v>969</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85" t="s">
        <v>970</v>
      </c>
      <c r="D738" s="2286"/>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thickBot="1">
      <c r="A742" s="9">
        <v>755</v>
      </c>
      <c r="B742" s="1228"/>
      <c r="C742" s="1228" t="s">
        <v>494</v>
      </c>
      <c r="D742" s="1229">
        <f>+B742</f>
        <v>0</v>
      </c>
      <c r="E742" s="410">
        <f t="shared" ref="E742:J742" si="151">SUM(E627,E630,E636,E644,E645,E663,E667,E673,E676,E677,E678,E679,E680,E689,E695,E696,E697,E698,E705,E709,E710,E711,E712,E715,E716,E724,E727,E728,E733)+E738</f>
        <v>1729700</v>
      </c>
      <c r="F742" s="411">
        <f t="shared" si="151"/>
        <v>1716776</v>
      </c>
      <c r="G742" s="691">
        <f t="shared" si="151"/>
        <v>1344940</v>
      </c>
      <c r="H742" s="692">
        <f t="shared" si="151"/>
        <v>0</v>
      </c>
      <c r="I742" s="692">
        <f t="shared" si="151"/>
        <v>24524</v>
      </c>
      <c r="J742" s="693">
        <f t="shared" si="151"/>
        <v>347312</v>
      </c>
      <c r="K742" s="1486">
        <f t="shared" si="140"/>
        <v>1</v>
      </c>
      <c r="L742" s="1480" t="str">
        <f>LEFT(C624,1)</f>
        <v>1</v>
      </c>
    </row>
    <row r="743" spans="1:12" ht="16.5" thickTop="1">
      <c r="A743" s="9">
        <v>760</v>
      </c>
      <c r="B743" s="1230"/>
      <c r="C743" s="1231"/>
      <c r="D743" s="1083"/>
      <c r="E743" s="709"/>
      <c r="F743" s="709"/>
      <c r="G743" s="709"/>
      <c r="H743" s="709"/>
      <c r="I743" s="709"/>
      <c r="J743" s="709"/>
      <c r="K743" s="4">
        <f>K742</f>
        <v>1</v>
      </c>
      <c r="L743" s="427"/>
    </row>
    <row r="744" spans="1:12">
      <c r="A744" s="8">
        <v>765</v>
      </c>
      <c r="B744" s="1141"/>
      <c r="C744" s="1232"/>
      <c r="D744" s="1233"/>
      <c r="E744" s="710"/>
      <c r="F744" s="710"/>
      <c r="G744" s="710"/>
      <c r="H744" s="710"/>
      <c r="I744" s="710"/>
      <c r="J744" s="710"/>
      <c r="K744" s="4">
        <f>K742</f>
        <v>1</v>
      </c>
      <c r="L744" s="427"/>
    </row>
    <row r="745" spans="1:12">
      <c r="A745" s="8">
        <v>775</v>
      </c>
      <c r="B745" s="709"/>
      <c r="C745" s="1080"/>
      <c r="D745" s="1105"/>
      <c r="E745" s="710"/>
      <c r="F745" s="710"/>
      <c r="G745" s="710"/>
      <c r="H745" s="710"/>
      <c r="I745" s="710"/>
      <c r="J745" s="710"/>
      <c r="K745" s="1868">
        <f>(IF(SUM(K756:K777)&lt;&gt;0,$K$2,""))</f>
        <v>1</v>
      </c>
      <c r="L745" s="427"/>
    </row>
    <row r="746" spans="1:12">
      <c r="A746" s="9">
        <v>780</v>
      </c>
      <c r="B746" s="2248" t="str">
        <f>$B$7</f>
        <v>ОТЧЕТНИ ДАННИ ПО ЕБК ЗА ИЗПЪЛНЕНИЕТО НА БЮДЖЕТА</v>
      </c>
      <c r="C746" s="2249"/>
      <c r="D746" s="2249"/>
      <c r="E746" s="710"/>
      <c r="F746" s="710"/>
      <c r="G746" s="710"/>
      <c r="H746" s="710"/>
      <c r="I746" s="710"/>
      <c r="J746" s="710"/>
      <c r="K746" s="1868">
        <f>(IF(SUM(K756:K777)&lt;&gt;0,$K$2,""))</f>
        <v>1</v>
      </c>
      <c r="L746" s="427"/>
    </row>
    <row r="747" spans="1:12">
      <c r="A747" s="9">
        <v>785</v>
      </c>
      <c r="B747" s="709"/>
      <c r="C747" s="1080"/>
      <c r="D747" s="1105"/>
      <c r="E747" s="1106" t="s">
        <v>737</v>
      </c>
      <c r="F747" s="1106" t="s">
        <v>644</v>
      </c>
      <c r="G747" s="710"/>
      <c r="H747" s="710"/>
      <c r="I747" s="710"/>
      <c r="J747" s="710"/>
      <c r="K747" s="1868">
        <f>(IF(SUM(K756:K777)&lt;&gt;0,$K$2,""))</f>
        <v>1</v>
      </c>
      <c r="L747" s="427"/>
    </row>
    <row r="748" spans="1:12" ht="18.75">
      <c r="A748" s="9">
        <v>790</v>
      </c>
      <c r="B748" s="2238" t="str">
        <f>$B$9</f>
        <v>Съвет за електронни медии</v>
      </c>
      <c r="C748" s="2239"/>
      <c r="D748" s="2240"/>
      <c r="E748" s="1022">
        <f>$E$9</f>
        <v>43466</v>
      </c>
      <c r="F748" s="1110">
        <f>$F$9</f>
        <v>43830</v>
      </c>
      <c r="G748" s="710"/>
      <c r="H748" s="710"/>
      <c r="I748" s="710"/>
      <c r="J748" s="710"/>
      <c r="K748" s="1868">
        <f>(IF(SUM(K756:K777)&lt;&gt;0,$K$2,""))</f>
        <v>1</v>
      </c>
      <c r="L748" s="427"/>
    </row>
    <row r="749" spans="1:12">
      <c r="A749" s="9">
        <v>795</v>
      </c>
      <c r="B749" s="1111" t="str">
        <f>$B$10</f>
        <v xml:space="preserve">                                                            (наименование на разпоредителя с бюджет)</v>
      </c>
      <c r="C749" s="709"/>
      <c r="D749" s="1083"/>
      <c r="E749" s="1112"/>
      <c r="F749" s="1112"/>
      <c r="G749" s="710"/>
      <c r="H749" s="710"/>
      <c r="I749" s="710"/>
      <c r="J749" s="710"/>
      <c r="K749" s="1868">
        <f>(IF(SUM(K756:K777)&lt;&gt;0,$K$2,""))</f>
        <v>1</v>
      </c>
      <c r="L749" s="427"/>
    </row>
    <row r="750" spans="1:12">
      <c r="A750" s="8">
        <v>805</v>
      </c>
      <c r="B750" s="1111"/>
      <c r="C750" s="709"/>
      <c r="D750" s="1083"/>
      <c r="E750" s="1111"/>
      <c r="F750" s="709"/>
      <c r="G750" s="710"/>
      <c r="H750" s="710"/>
      <c r="I750" s="710"/>
      <c r="J750" s="710"/>
      <c r="K750" s="1868">
        <f>(IF(SUM(K756:K777)&lt;&gt;0,$K$2,""))</f>
        <v>1</v>
      </c>
      <c r="L750" s="427"/>
    </row>
    <row r="751" spans="1:12" ht="19.5">
      <c r="A751" s="9">
        <v>810</v>
      </c>
      <c r="B751" s="2282" t="str">
        <f>$B$12</f>
        <v>Съвет за електронни медии</v>
      </c>
      <c r="C751" s="2283"/>
      <c r="D751" s="2284"/>
      <c r="E751" s="1113" t="s">
        <v>1305</v>
      </c>
      <c r="F751" s="1867" t="str">
        <f>$F$12</f>
        <v>4400</v>
      </c>
      <c r="G751" s="710"/>
      <c r="H751" s="710"/>
      <c r="I751" s="710"/>
      <c r="J751" s="710"/>
      <c r="K751" s="1868">
        <f>(IF(SUM(K756:K777)&lt;&gt;0,$K$2,""))</f>
        <v>1</v>
      </c>
      <c r="L751" s="427"/>
    </row>
    <row r="752" spans="1:12">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f>(IF(SUM(K756:K777)&lt;&gt;0,$K$2,""))</f>
        <v>1</v>
      </c>
      <c r="L752" s="427"/>
    </row>
    <row r="753" spans="1:12" ht="19.5">
      <c r="A753" s="13">
        <v>525</v>
      </c>
      <c r="B753" s="1234"/>
      <c r="C753" s="1234"/>
      <c r="D753" s="1235" t="s">
        <v>1416</v>
      </c>
      <c r="E753" s="1236">
        <f>$E$15</f>
        <v>0</v>
      </c>
      <c r="F753" s="1237" t="str">
        <f>$F$15</f>
        <v>БЮДЖЕТ</v>
      </c>
      <c r="G753" s="318"/>
      <c r="H753" s="318"/>
      <c r="I753" s="318"/>
      <c r="J753" s="318"/>
      <c r="K753" s="1868">
        <f>(IF(SUM(K756:K777)&lt;&gt;0,$K$2,""))</f>
        <v>1</v>
      </c>
      <c r="L753" s="427"/>
    </row>
    <row r="754" spans="1:12" ht="16.5" thickBot="1">
      <c r="A754" s="8">
        <v>820</v>
      </c>
      <c r="B754" s="1112"/>
      <c r="C754" s="1080"/>
      <c r="D754" s="1238" t="s">
        <v>2200</v>
      </c>
      <c r="E754" s="710"/>
      <c r="F754" s="1239" t="s">
        <v>740</v>
      </c>
      <c r="G754" s="1239"/>
      <c r="H754" s="318"/>
      <c r="I754" s="1239"/>
      <c r="J754" s="318"/>
      <c r="K754" s="1868">
        <f>(IF(SUM(K756:K777)&lt;&gt;0,$K$2,""))</f>
        <v>1</v>
      </c>
      <c r="L754" s="427"/>
    </row>
    <row r="755" spans="1:12">
      <c r="A755" s="9">
        <v>821</v>
      </c>
      <c r="B755" s="1240" t="s">
        <v>972</v>
      </c>
      <c r="C755" s="1241" t="s">
        <v>973</v>
      </c>
      <c r="D755" s="1242" t="s">
        <v>974</v>
      </c>
      <c r="E755" s="1243" t="s">
        <v>975</v>
      </c>
      <c r="F755" s="1244" t="s">
        <v>976</v>
      </c>
      <c r="G755" s="711"/>
      <c r="H755" s="711"/>
      <c r="I755" s="711"/>
      <c r="J755" s="711"/>
      <c r="K755" s="1868">
        <f>(IF(SUM(K756:K777)&lt;&gt;0,$K$2,""))</f>
        <v>1</v>
      </c>
      <c r="L755" s="427"/>
    </row>
    <row r="756" spans="1:12">
      <c r="A756" s="9">
        <v>822</v>
      </c>
      <c r="B756" s="1245"/>
      <c r="C756" s="1246" t="s">
        <v>977</v>
      </c>
      <c r="D756" s="1247" t="s">
        <v>978</v>
      </c>
      <c r="E756" s="1271">
        <f>E757+E758</f>
        <v>60</v>
      </c>
      <c r="F756" s="1272">
        <f>F757+F758</f>
        <v>50</v>
      </c>
      <c r="G756" s="711"/>
      <c r="H756" s="711"/>
      <c r="I756" s="711"/>
      <c r="J756" s="711"/>
      <c r="K756" s="212">
        <f t="shared" ref="K756:K781" si="152">(IF($E756&lt;&gt;0,$K$2,IF($F756&lt;&gt;0,$K$2,"")))</f>
        <v>1</v>
      </c>
      <c r="L756" s="427"/>
    </row>
    <row r="757" spans="1:12">
      <c r="A757" s="9">
        <v>823</v>
      </c>
      <c r="B757" s="1248"/>
      <c r="C757" s="1249" t="s">
        <v>979</v>
      </c>
      <c r="D757" s="1250" t="s">
        <v>980</v>
      </c>
      <c r="E757" s="1273">
        <v>17</v>
      </c>
      <c r="F757" s="1274">
        <v>16</v>
      </c>
      <c r="G757" s="711"/>
      <c r="H757" s="711"/>
      <c r="I757" s="711"/>
      <c r="J757" s="711"/>
      <c r="K757" s="212">
        <f t="shared" si="152"/>
        <v>1</v>
      </c>
      <c r="L757" s="427"/>
    </row>
    <row r="758" spans="1:12">
      <c r="A758" s="9">
        <v>825</v>
      </c>
      <c r="B758" s="1251"/>
      <c r="C758" s="1252" t="s">
        <v>981</v>
      </c>
      <c r="D758" s="1253" t="s">
        <v>982</v>
      </c>
      <c r="E758" s="1275">
        <v>43</v>
      </c>
      <c r="F758" s="1276">
        <v>34</v>
      </c>
      <c r="G758" s="711"/>
      <c r="H758" s="711"/>
      <c r="I758" s="711"/>
      <c r="J758" s="711"/>
      <c r="K758" s="212">
        <f t="shared" si="152"/>
        <v>1</v>
      </c>
      <c r="L758" s="427"/>
    </row>
    <row r="759" spans="1:12">
      <c r="A759" s="9"/>
      <c r="B759" s="1245"/>
      <c r="C759" s="1246" t="s">
        <v>983</v>
      </c>
      <c r="D759" s="1247" t="s">
        <v>984</v>
      </c>
      <c r="E759" s="1277">
        <f>E760+E761</f>
        <v>60</v>
      </c>
      <c r="F759" s="1278">
        <f>F760+F761</f>
        <v>50</v>
      </c>
      <c r="G759" s="711"/>
      <c r="H759" s="711"/>
      <c r="I759" s="711"/>
      <c r="J759" s="711"/>
      <c r="K759" s="212">
        <f t="shared" si="152"/>
        <v>1</v>
      </c>
      <c r="L759" s="427"/>
    </row>
    <row r="760" spans="1:12">
      <c r="A760" s="9"/>
      <c r="B760" s="1248"/>
      <c r="C760" s="1249" t="s">
        <v>985</v>
      </c>
      <c r="D760" s="1250" t="s">
        <v>980</v>
      </c>
      <c r="E760" s="1273">
        <v>17</v>
      </c>
      <c r="F760" s="1274">
        <v>16</v>
      </c>
      <c r="G760" s="711"/>
      <c r="H760" s="711"/>
      <c r="I760" s="711"/>
      <c r="J760" s="711"/>
      <c r="K760" s="212">
        <f t="shared" si="152"/>
        <v>1</v>
      </c>
      <c r="L760" s="427"/>
    </row>
    <row r="761" spans="1:12">
      <c r="A761" s="9"/>
      <c r="B761" s="1254"/>
      <c r="C761" s="1255" t="s">
        <v>986</v>
      </c>
      <c r="D761" s="1256" t="s">
        <v>987</v>
      </c>
      <c r="E761" s="1279">
        <v>43</v>
      </c>
      <c r="F761" s="1280">
        <v>34</v>
      </c>
      <c r="G761" s="711"/>
      <c r="H761" s="711"/>
      <c r="I761" s="711"/>
      <c r="J761" s="711"/>
      <c r="K761" s="212">
        <f t="shared" si="152"/>
        <v>1</v>
      </c>
      <c r="L761" s="427"/>
    </row>
    <row r="762" spans="1:12">
      <c r="A762" s="9"/>
      <c r="B762" s="1245"/>
      <c r="C762" s="1246" t="s">
        <v>988</v>
      </c>
      <c r="D762" s="1247" t="s">
        <v>989</v>
      </c>
      <c r="E762" s="1281">
        <v>15243</v>
      </c>
      <c r="F762" s="1282">
        <v>17588</v>
      </c>
      <c r="G762" s="711"/>
      <c r="H762" s="711"/>
      <c r="I762" s="711"/>
      <c r="J762" s="711"/>
      <c r="K762" s="212">
        <f t="shared" si="152"/>
        <v>1</v>
      </c>
      <c r="L762" s="427"/>
    </row>
    <row r="763" spans="1:12">
      <c r="A763" s="9"/>
      <c r="B763" s="1248"/>
      <c r="C763" s="1257" t="s">
        <v>990</v>
      </c>
      <c r="D763" s="1258" t="s">
        <v>991</v>
      </c>
      <c r="E763" s="1283">
        <v>22806</v>
      </c>
      <c r="F763" s="1284">
        <v>24231</v>
      </c>
      <c r="G763" s="711"/>
      <c r="H763" s="711"/>
      <c r="I763" s="711"/>
      <c r="J763" s="711"/>
      <c r="K763" s="212">
        <f t="shared" si="152"/>
        <v>1</v>
      </c>
      <c r="L763" s="427"/>
    </row>
    <row r="764" spans="1:12">
      <c r="A764" s="9"/>
      <c r="B764" s="1254"/>
      <c r="C764" s="1252" t="s">
        <v>992</v>
      </c>
      <c r="D764" s="1253" t="s">
        <v>993</v>
      </c>
      <c r="E764" s="1285">
        <v>12254</v>
      </c>
      <c r="F764" s="1286">
        <v>14363</v>
      </c>
      <c r="G764" s="711"/>
      <c r="H764" s="711"/>
      <c r="I764" s="711"/>
      <c r="J764" s="711"/>
      <c r="K764" s="212">
        <f t="shared" si="152"/>
        <v>1</v>
      </c>
      <c r="L764" s="427"/>
    </row>
    <row r="765" spans="1:12">
      <c r="A765" s="9"/>
      <c r="B765" s="1245"/>
      <c r="C765" s="1246" t="s">
        <v>994</v>
      </c>
      <c r="D765" s="1247" t="s">
        <v>995</v>
      </c>
      <c r="E765" s="1277">
        <v>10</v>
      </c>
      <c r="F765" s="1278">
        <v>8</v>
      </c>
      <c r="G765" s="711"/>
      <c r="H765" s="711"/>
      <c r="I765" s="711"/>
      <c r="J765" s="711"/>
      <c r="K765" s="212">
        <f t="shared" si="152"/>
        <v>1</v>
      </c>
      <c r="L765" s="427"/>
    </row>
    <row r="766" spans="1:12" ht="16.5" thickBot="1">
      <c r="A766" s="9"/>
      <c r="B766" s="1248"/>
      <c r="C766" s="1257" t="s">
        <v>996</v>
      </c>
      <c r="D766" s="1258" t="s">
        <v>997</v>
      </c>
      <c r="E766" s="1287">
        <v>10</v>
      </c>
      <c r="F766" s="1288">
        <v>8</v>
      </c>
      <c r="G766" s="711"/>
      <c r="H766" s="711"/>
      <c r="I766" s="711"/>
      <c r="J766" s="711"/>
      <c r="K766" s="212">
        <f t="shared" si="152"/>
        <v>1</v>
      </c>
      <c r="L766" s="427"/>
    </row>
    <row r="767" spans="1:12" ht="16.5" hidden="1" thickBot="1">
      <c r="A767" s="9"/>
      <c r="B767" s="1254"/>
      <c r="C767" s="1252" t="s">
        <v>998</v>
      </c>
      <c r="D767" s="1253" t="s">
        <v>999</v>
      </c>
      <c r="E767" s="1275"/>
      <c r="F767" s="1276"/>
      <c r="G767" s="711"/>
      <c r="H767" s="711"/>
      <c r="I767" s="711"/>
      <c r="J767" s="711"/>
      <c r="K767" s="212" t="str">
        <f t="shared" si="152"/>
        <v/>
      </c>
      <c r="L767" s="427"/>
    </row>
    <row r="768" spans="1:12" ht="16.5" hidden="1" thickBot="1">
      <c r="A768" s="9"/>
      <c r="B768" s="1245"/>
      <c r="C768" s="1246" t="s">
        <v>1000</v>
      </c>
      <c r="D768" s="1247" t="s">
        <v>312</v>
      </c>
      <c r="E768" s="1277"/>
      <c r="F768" s="1278"/>
      <c r="G768" s="711"/>
      <c r="H768" s="711"/>
      <c r="I768" s="711"/>
      <c r="J768" s="711"/>
      <c r="K768" s="212" t="str">
        <f t="shared" si="152"/>
        <v/>
      </c>
      <c r="L768" s="427"/>
    </row>
    <row r="769" spans="1:12" ht="32.25" hidden="1" thickBot="1">
      <c r="A769" s="9"/>
      <c r="B769" s="1245"/>
      <c r="C769" s="1246" t="s">
        <v>313</v>
      </c>
      <c r="D769" s="1247" t="s">
        <v>11</v>
      </c>
      <c r="E769" s="1289"/>
      <c r="F769" s="1290"/>
      <c r="G769" s="711"/>
      <c r="H769" s="711"/>
      <c r="I769" s="711"/>
      <c r="J769" s="711"/>
      <c r="K769" s="212" t="str">
        <f t="shared" si="152"/>
        <v/>
      </c>
      <c r="L769" s="427"/>
    </row>
    <row r="770" spans="1:12" ht="16.5" hidden="1" thickBot="1">
      <c r="A770" s="9"/>
      <c r="B770" s="1245"/>
      <c r="C770" s="1246" t="s">
        <v>314</v>
      </c>
      <c r="D770" s="1247" t="s">
        <v>9</v>
      </c>
      <c r="E770" s="1277"/>
      <c r="F770" s="1278"/>
      <c r="G770" s="711"/>
      <c r="H770" s="711"/>
      <c r="I770" s="711"/>
      <c r="J770" s="711"/>
      <c r="K770" s="212" t="str">
        <f t="shared" si="152"/>
        <v/>
      </c>
      <c r="L770" s="427"/>
    </row>
    <row r="771" spans="1:12" ht="32.25" hidden="1" thickBot="1">
      <c r="A771" s="9"/>
      <c r="B771" s="1245"/>
      <c r="C771" s="1246" t="s">
        <v>315</v>
      </c>
      <c r="D771" s="1247" t="s">
        <v>10</v>
      </c>
      <c r="E771" s="1277"/>
      <c r="F771" s="1278"/>
      <c r="G771" s="711"/>
      <c r="H771" s="711"/>
      <c r="I771" s="711"/>
      <c r="J771" s="711"/>
      <c r="K771" s="212" t="str">
        <f t="shared" si="152"/>
        <v/>
      </c>
      <c r="L771" s="427"/>
    </row>
    <row r="772" spans="1:12" ht="32.25" hidden="1" thickBot="1">
      <c r="A772" s="9"/>
      <c r="B772" s="1245"/>
      <c r="C772" s="1246" t="s">
        <v>316</v>
      </c>
      <c r="D772" s="1247" t="s">
        <v>317</v>
      </c>
      <c r="E772" s="1277"/>
      <c r="F772" s="1278"/>
      <c r="G772" s="711"/>
      <c r="H772" s="711"/>
      <c r="I772" s="711"/>
      <c r="J772" s="711"/>
      <c r="K772" s="212" t="str">
        <f t="shared" si="152"/>
        <v/>
      </c>
      <c r="L772" s="427"/>
    </row>
    <row r="773" spans="1:12" ht="16.5" hidden="1" thickBot="1">
      <c r="A773" s="11"/>
      <c r="B773" s="1245"/>
      <c r="C773" s="1246" t="s">
        <v>318</v>
      </c>
      <c r="D773" s="1247" t="s">
        <v>319</v>
      </c>
      <c r="E773" s="1277"/>
      <c r="F773" s="1278"/>
      <c r="G773" s="711"/>
      <c r="H773" s="711"/>
      <c r="I773" s="711"/>
      <c r="J773" s="711"/>
      <c r="K773" s="212" t="str">
        <f t="shared" si="152"/>
        <v/>
      </c>
      <c r="L773" s="427"/>
    </row>
    <row r="774" spans="1:12" ht="16.5" hidden="1" thickBot="1">
      <c r="A774" s="11">
        <v>905</v>
      </c>
      <c r="B774" s="1245"/>
      <c r="C774" s="1246" t="s">
        <v>320</v>
      </c>
      <c r="D774" s="1247" t="s">
        <v>321</v>
      </c>
      <c r="E774" s="1277"/>
      <c r="F774" s="1278"/>
      <c r="G774" s="711"/>
      <c r="H774" s="711"/>
      <c r="I774" s="711"/>
      <c r="J774" s="711"/>
      <c r="K774" s="212" t="str">
        <f t="shared" si="152"/>
        <v/>
      </c>
      <c r="L774" s="427"/>
    </row>
    <row r="775" spans="1:12" ht="16.5" hidden="1" thickBot="1">
      <c r="A775" s="11">
        <v>906</v>
      </c>
      <c r="B775" s="1245"/>
      <c r="C775" s="1246" t="s">
        <v>322</v>
      </c>
      <c r="D775" s="1247" t="s">
        <v>323</v>
      </c>
      <c r="E775" s="1277"/>
      <c r="F775" s="1278"/>
      <c r="G775" s="711"/>
      <c r="H775" s="711"/>
      <c r="I775" s="711"/>
      <c r="J775" s="711"/>
      <c r="K775" s="212" t="str">
        <f t="shared" si="152"/>
        <v/>
      </c>
      <c r="L775" s="427"/>
    </row>
    <row r="776" spans="1:12" ht="16.5" hidden="1" thickBot="1">
      <c r="A776" s="11">
        <v>907</v>
      </c>
      <c r="B776" s="1245"/>
      <c r="C776" s="1246" t="s">
        <v>324</v>
      </c>
      <c r="D776" s="1247" t="s">
        <v>325</v>
      </c>
      <c r="E776" s="1277"/>
      <c r="F776" s="1278"/>
      <c r="G776" s="711"/>
      <c r="H776" s="711"/>
      <c r="I776" s="711"/>
      <c r="J776" s="711"/>
      <c r="K776" s="212" t="str">
        <f t="shared" si="152"/>
        <v/>
      </c>
      <c r="L776" s="427"/>
    </row>
    <row r="777" spans="1:12" ht="16.5" hidden="1" thickBot="1">
      <c r="A777" s="11">
        <v>910</v>
      </c>
      <c r="B777" s="1259"/>
      <c r="C777" s="1260" t="s">
        <v>326</v>
      </c>
      <c r="D777" s="1261" t="s">
        <v>327</v>
      </c>
      <c r="E777" s="1291"/>
      <c r="F777" s="1292"/>
      <c r="G777" s="711"/>
      <c r="H777" s="711"/>
      <c r="I777" s="711"/>
      <c r="J777" s="711"/>
      <c r="K777" s="212" t="str">
        <f t="shared" si="152"/>
        <v/>
      </c>
      <c r="L777" s="427"/>
    </row>
    <row r="778" spans="1:12" ht="31.5">
      <c r="A778" s="11">
        <v>911</v>
      </c>
      <c r="B778" s="1240" t="s">
        <v>972</v>
      </c>
      <c r="C778" s="1241" t="s">
        <v>2193</v>
      </c>
      <c r="D778" s="1242" t="s">
        <v>2194</v>
      </c>
      <c r="E778" s="1243" t="s">
        <v>975</v>
      </c>
      <c r="F778" s="1244" t="s">
        <v>976</v>
      </c>
      <c r="G778" s="711"/>
      <c r="H778" s="711"/>
      <c r="I778" s="711"/>
      <c r="J778" s="711"/>
      <c r="K778" s="212">
        <f>(IF($E779&lt;&gt;0,$K$2,IF($F779&lt;&gt;0,$K$2,"")))</f>
        <v>1</v>
      </c>
      <c r="L778" s="427"/>
    </row>
    <row r="779" spans="1:12">
      <c r="B779" s="1245"/>
      <c r="C779" s="1246" t="s">
        <v>2196</v>
      </c>
      <c r="D779" s="1247" t="s">
        <v>2203</v>
      </c>
      <c r="E779" s="723">
        <f>E780+E781</f>
        <v>110000</v>
      </c>
      <c r="F779" s="724">
        <f>F780+F781</f>
        <v>106104</v>
      </c>
      <c r="G779" s="711"/>
      <c r="H779" s="711"/>
      <c r="I779" s="711"/>
      <c r="J779" s="711"/>
      <c r="K779" s="212">
        <f t="shared" si="152"/>
        <v>1</v>
      </c>
      <c r="L779" s="427"/>
    </row>
    <row r="780" spans="1:12" ht="36" customHeight="1">
      <c r="B780" s="1245"/>
      <c r="C780" s="1917" t="s">
        <v>2197</v>
      </c>
      <c r="D780" s="1919" t="s">
        <v>2201</v>
      </c>
      <c r="E780" s="1277">
        <v>95000</v>
      </c>
      <c r="F780" s="1278">
        <v>95000</v>
      </c>
      <c r="G780" s="711"/>
      <c r="H780" s="711"/>
      <c r="I780" s="711"/>
      <c r="J780" s="711"/>
      <c r="K780" s="212">
        <f t="shared" si="152"/>
        <v>1</v>
      </c>
      <c r="L780" s="427"/>
    </row>
    <row r="781" spans="1:12" ht="16.5" thickBot="1">
      <c r="B781" s="1259"/>
      <c r="C781" s="1918" t="s">
        <v>2198</v>
      </c>
      <c r="D781" s="1920" t="s">
        <v>2202</v>
      </c>
      <c r="E781" s="1291">
        <v>15000</v>
      </c>
      <c r="F781" s="1292">
        <v>11104</v>
      </c>
      <c r="G781" s="711"/>
      <c r="H781" s="711"/>
      <c r="I781" s="711"/>
      <c r="J781" s="711"/>
      <c r="K781" s="212">
        <f t="shared" si="152"/>
        <v>1</v>
      </c>
      <c r="L781" s="427"/>
    </row>
    <row r="782" spans="1:12" ht="16.5" thickTop="1">
      <c r="B782" s="1262" t="s">
        <v>642</v>
      </c>
      <c r="C782" s="1263"/>
      <c r="D782" s="1264"/>
      <c r="E782" s="711"/>
      <c r="F782" s="711"/>
      <c r="G782" s="711"/>
      <c r="H782" s="711"/>
      <c r="I782" s="711"/>
      <c r="J782" s="711"/>
      <c r="K782" s="4">
        <f>K742</f>
        <v>1</v>
      </c>
      <c r="L782" s="427"/>
    </row>
    <row r="783" spans="1:12">
      <c r="B783" s="2287" t="s">
        <v>328</v>
      </c>
      <c r="C783" s="2287"/>
      <c r="D783" s="2287"/>
      <c r="E783" s="711"/>
      <c r="F783" s="711"/>
      <c r="G783" s="711"/>
      <c r="H783" s="711"/>
      <c r="I783" s="711"/>
      <c r="J783" s="711"/>
      <c r="K783" s="4">
        <f>K742</f>
        <v>1</v>
      </c>
      <c r="L783" s="427"/>
    </row>
    <row r="784" spans="1:12" hidden="1">
      <c r="B784" s="2"/>
      <c r="C784" s="2"/>
    </row>
    <row r="785" spans="2:3" hidden="1">
      <c r="B785" s="2"/>
      <c r="C785" s="2"/>
    </row>
    <row r="786" spans="2:3" hidden="1">
      <c r="B786" s="2"/>
      <c r="C786" s="2"/>
    </row>
    <row r="787" spans="2:3" hidden="1">
      <c r="B787" s="2"/>
      <c r="C787" s="2"/>
    </row>
    <row r="788" spans="2:3" hidden="1">
      <c r="B788" s="2"/>
      <c r="C788" s="2"/>
    </row>
    <row r="789" spans="2:3" hidden="1">
      <c r="B789" s="2"/>
      <c r="C789" s="2"/>
    </row>
    <row r="790" spans="2:3" hidden="1">
      <c r="B790" s="2"/>
      <c r="C790" s="2"/>
    </row>
    <row r="791" spans="2:3" hidden="1">
      <c r="B791" s="2"/>
      <c r="C791" s="2"/>
    </row>
    <row r="792" spans="2:3" hidden="1">
      <c r="B792" s="2"/>
      <c r="C792" s="2"/>
    </row>
    <row r="793" spans="2:3" hidden="1">
      <c r="B793" s="2"/>
      <c r="C793" s="2"/>
    </row>
    <row r="794" spans="2:3" hidden="1">
      <c r="B794" s="2"/>
      <c r="C794" s="2"/>
    </row>
    <row r="795" spans="2:3" hidden="1">
      <c r="B795" s="2"/>
      <c r="C795" s="2"/>
    </row>
    <row r="796" spans="2:3" hidden="1">
      <c r="B796" s="2"/>
      <c r="C796" s="2"/>
    </row>
    <row r="797" spans="2:3" hidden="1">
      <c r="B797" s="2"/>
      <c r="C797" s="2"/>
    </row>
    <row r="798" spans="2:3" hidden="1">
      <c r="B798" s="2"/>
      <c r="C798" s="2"/>
    </row>
    <row r="799" spans="2:3" hidden="1">
      <c r="B799" s="2"/>
      <c r="C799" s="2"/>
    </row>
    <row r="800" spans="2:3" hidden="1">
      <c r="B800" s="2"/>
      <c r="C800" s="2"/>
    </row>
    <row r="801" spans="2:3" hidden="1">
      <c r="B801" s="2"/>
      <c r="C801" s="2"/>
    </row>
    <row r="802" spans="2:3" hidden="1">
      <c r="B802" s="2"/>
      <c r="C802" s="2"/>
    </row>
    <row r="803" spans="2:3" hidden="1">
      <c r="B803" s="2"/>
      <c r="C803" s="2"/>
    </row>
    <row r="804" spans="2:3" hidden="1">
      <c r="B804" s="2"/>
      <c r="C804" s="2"/>
    </row>
    <row r="805" spans="2:3" hidden="1">
      <c r="B805" s="2"/>
      <c r="C805" s="2"/>
    </row>
    <row r="806" spans="2:3" hidden="1">
      <c r="B806" s="2"/>
      <c r="C806" s="2"/>
    </row>
    <row r="807" spans="2:3" hidden="1">
      <c r="B807" s="2"/>
      <c r="C807" s="2"/>
    </row>
    <row r="808" spans="2:3" hidden="1">
      <c r="B808" s="2"/>
      <c r="C808" s="2"/>
    </row>
    <row r="809" spans="2:3" hidden="1">
      <c r="B809" s="2"/>
      <c r="C809" s="2"/>
    </row>
    <row r="810" spans="2:3" hidden="1">
      <c r="B810" s="2"/>
      <c r="C810" s="2"/>
    </row>
    <row r="811" spans="2:3" hidden="1">
      <c r="B811" s="2"/>
      <c r="C811" s="2"/>
    </row>
    <row r="812" spans="2:3" hidden="1">
      <c r="B812" s="2"/>
      <c r="C812" s="2"/>
    </row>
    <row r="813" spans="2:3" hidden="1">
      <c r="B813" s="2"/>
      <c r="C813" s="2"/>
    </row>
    <row r="814" spans="2:3" hidden="1">
      <c r="B814" s="2"/>
      <c r="C814" s="2"/>
    </row>
    <row r="815" spans="2:3" hidden="1">
      <c r="B815" s="2"/>
      <c r="C815" s="2"/>
    </row>
    <row r="816" spans="2:3" hidden="1">
      <c r="B816" s="2"/>
      <c r="C816" s="2"/>
    </row>
    <row r="817" spans="2:3" hidden="1">
      <c r="B817" s="2"/>
      <c r="C817" s="2"/>
    </row>
    <row r="818" spans="2:3" hidden="1">
      <c r="B818" s="2"/>
      <c r="C818" s="2"/>
    </row>
    <row r="819" spans="2:3" hidden="1">
      <c r="B819" s="2"/>
      <c r="C819" s="2"/>
    </row>
    <row r="820" spans="2:3" hidden="1">
      <c r="B820" s="2"/>
      <c r="C820" s="2"/>
    </row>
    <row r="821" spans="2:3" hidden="1">
      <c r="B821" s="2"/>
      <c r="C821" s="2"/>
    </row>
    <row r="822" spans="2:3" hidden="1">
      <c r="B822" s="2"/>
      <c r="C822" s="2"/>
    </row>
    <row r="823" spans="2:3" hidden="1">
      <c r="B823" s="2"/>
      <c r="C823" s="2"/>
    </row>
    <row r="824" spans="2:3" hidden="1">
      <c r="B824" s="2"/>
      <c r="C824" s="2"/>
    </row>
    <row r="825" spans="2:3" hidden="1">
      <c r="B825" s="2"/>
      <c r="C825" s="2"/>
    </row>
    <row r="826" spans="2:3" hidden="1">
      <c r="B826" s="2"/>
      <c r="C826" s="2"/>
    </row>
    <row r="827" spans="2:3" hidden="1">
      <c r="B827" s="2"/>
      <c r="C827" s="2"/>
    </row>
    <row r="828" spans="2:3" hidden="1">
      <c r="B828" s="2"/>
      <c r="C828" s="2"/>
    </row>
    <row r="829" spans="2:3" hidden="1">
      <c r="B829" s="2"/>
      <c r="C829" s="2"/>
    </row>
    <row r="830" spans="2:3" hidden="1">
      <c r="B830" s="2"/>
      <c r="C830" s="2"/>
    </row>
    <row r="831" spans="2:3" hidden="1">
      <c r="B831" s="2"/>
      <c r="C831" s="2"/>
    </row>
    <row r="832" spans="2:3" hidden="1">
      <c r="B832" s="2"/>
      <c r="C832" s="2"/>
    </row>
    <row r="833" spans="2:3" hidden="1">
      <c r="B833" s="2"/>
      <c r="C833" s="2"/>
    </row>
    <row r="834" spans="2:3" hidden="1">
      <c r="B834" s="2"/>
      <c r="C834" s="2"/>
    </row>
    <row r="835" spans="2:3" hidden="1">
      <c r="B835" s="2"/>
      <c r="C835" s="2"/>
    </row>
    <row r="836" spans="2:3" hidden="1">
      <c r="B836" s="2"/>
      <c r="C836" s="2"/>
    </row>
    <row r="837" spans="2:3" hidden="1">
      <c r="B837" s="2"/>
      <c r="C837" s="2"/>
    </row>
    <row r="838" spans="2:3" hidden="1">
      <c r="B838" s="2"/>
      <c r="C838" s="2"/>
    </row>
    <row r="839" spans="2:3" hidden="1">
      <c r="B839" s="2"/>
      <c r="C839" s="2"/>
    </row>
    <row r="840" spans="2:3" hidden="1">
      <c r="B840" s="2"/>
      <c r="C840" s="2"/>
    </row>
    <row r="841" spans="2:3" hidden="1">
      <c r="B841" s="2"/>
      <c r="C841" s="2"/>
    </row>
    <row r="842" spans="2:3" hidden="1">
      <c r="B842" s="2"/>
      <c r="C842" s="2"/>
    </row>
    <row r="843" spans="2:3" hidden="1">
      <c r="B843" s="2"/>
      <c r="C843" s="2"/>
    </row>
    <row r="844" spans="2:3" hidden="1">
      <c r="B844" s="2"/>
      <c r="C844" s="2"/>
    </row>
    <row r="845" spans="2:3" hidden="1">
      <c r="B845" s="2"/>
      <c r="C845" s="2"/>
    </row>
    <row r="846" spans="2:3" hidden="1">
      <c r="B846" s="2"/>
      <c r="C846" s="2"/>
    </row>
    <row r="847" spans="2:3" hidden="1">
      <c r="B847" s="2"/>
      <c r="C847" s="2"/>
    </row>
    <row r="848" spans="2:3" hidden="1">
      <c r="B848" s="2"/>
      <c r="C848" s="2"/>
    </row>
    <row r="849" spans="2:3" hidden="1">
      <c r="B849" s="2"/>
      <c r="C849" s="2"/>
    </row>
    <row r="850" spans="2:3" hidden="1">
      <c r="B850" s="2"/>
      <c r="C850" s="2"/>
    </row>
    <row r="851" spans="2:3" hidden="1">
      <c r="B851" s="2"/>
      <c r="C851" s="2"/>
    </row>
    <row r="852" spans="2:3" hidden="1">
      <c r="B852" s="2"/>
      <c r="C852" s="2"/>
    </row>
    <row r="853" spans="2:3" hidden="1">
      <c r="B853" s="2"/>
      <c r="C853" s="2"/>
    </row>
    <row r="854" spans="2:3" hidden="1">
      <c r="B854" s="2"/>
      <c r="C854" s="2"/>
    </row>
    <row r="855" spans="2:3" hidden="1">
      <c r="B855" s="2"/>
      <c r="C855" s="2"/>
    </row>
    <row r="856" spans="2:3" hidden="1">
      <c r="B856" s="2"/>
      <c r="C856" s="2"/>
    </row>
    <row r="857" spans="2:3" hidden="1">
      <c r="B857" s="2"/>
      <c r="C857" s="2"/>
    </row>
    <row r="858" spans="2:3" hidden="1">
      <c r="B858" s="2"/>
      <c r="C858" s="2"/>
    </row>
    <row r="859" spans="2:3" hidden="1">
      <c r="B859" s="2"/>
      <c r="C859" s="2"/>
    </row>
    <row r="860" spans="2:3" hidden="1">
      <c r="B860" s="2"/>
      <c r="C860" s="2"/>
    </row>
    <row r="861" spans="2:3" hidden="1">
      <c r="B861" s="2"/>
      <c r="C861" s="2"/>
    </row>
    <row r="862" spans="2:3" hidden="1">
      <c r="B862" s="2"/>
      <c r="C862" s="2"/>
    </row>
    <row r="863" spans="2:3" hidden="1">
      <c r="B863" s="2"/>
      <c r="C863" s="2"/>
    </row>
    <row r="864" spans="2:3" hidden="1">
      <c r="B864" s="2"/>
      <c r="C864" s="2"/>
    </row>
    <row r="865" spans="2:3" hidden="1">
      <c r="B865" s="2"/>
      <c r="C865" s="2"/>
    </row>
    <row r="866" spans="2:3" hidden="1">
      <c r="B866" s="2"/>
      <c r="C866" s="2"/>
    </row>
    <row r="867" spans="2:3" hidden="1">
      <c r="B867" s="2"/>
      <c r="C867" s="2"/>
    </row>
    <row r="868" spans="2:3" hidden="1">
      <c r="B868" s="2"/>
      <c r="C868" s="2"/>
    </row>
    <row r="869" spans="2:3" hidden="1">
      <c r="B869" s="2"/>
      <c r="C869" s="2"/>
    </row>
    <row r="870" spans="2:3" hidden="1">
      <c r="B870" s="2"/>
      <c r="C870" s="2"/>
    </row>
    <row r="871" spans="2:3" hidden="1">
      <c r="B871" s="2"/>
      <c r="C871" s="2"/>
    </row>
    <row r="872" spans="2:3" hidden="1">
      <c r="B872" s="2"/>
      <c r="C872" s="2"/>
    </row>
    <row r="873" spans="2:3" hidden="1">
      <c r="B873" s="2"/>
      <c r="C873" s="2"/>
    </row>
    <row r="874" spans="2:3" hidden="1">
      <c r="B874" s="2"/>
      <c r="C874" s="2"/>
    </row>
    <row r="875" spans="2:3" hidden="1">
      <c r="B875" s="2"/>
      <c r="C875" s="2"/>
    </row>
    <row r="876" spans="2:3" hidden="1">
      <c r="B876" s="2"/>
      <c r="C876" s="2"/>
    </row>
    <row r="877" spans="2:3" hidden="1">
      <c r="B877" s="2"/>
      <c r="C877" s="2"/>
    </row>
    <row r="878" spans="2:3" hidden="1">
      <c r="B878" s="2"/>
      <c r="C878" s="2"/>
    </row>
    <row r="879" spans="2:3" hidden="1">
      <c r="B879" s="2"/>
      <c r="C879" s="2"/>
    </row>
    <row r="880" spans="2:3" hidden="1">
      <c r="B880" s="2"/>
      <c r="C880" s="2"/>
    </row>
    <row r="881" spans="2:3" hidden="1">
      <c r="B881" s="2"/>
      <c r="C881" s="2"/>
    </row>
    <row r="882" spans="2:3" hidden="1">
      <c r="B882" s="2"/>
      <c r="C882" s="2"/>
    </row>
    <row r="883" spans="2:3" hidden="1">
      <c r="B883" s="2"/>
      <c r="C883" s="2"/>
    </row>
    <row r="884" spans="2:3" hidden="1">
      <c r="B884" s="2"/>
      <c r="C884" s="2"/>
    </row>
    <row r="885" spans="2:3" hidden="1">
      <c r="B885" s="2"/>
      <c r="C885" s="2"/>
    </row>
    <row r="886" spans="2:3" hidden="1">
      <c r="B886" s="2"/>
      <c r="C886" s="2"/>
    </row>
    <row r="887" spans="2:3" hidden="1">
      <c r="B887" s="2"/>
      <c r="C887" s="2"/>
    </row>
    <row r="888" spans="2:3" hidden="1">
      <c r="B888" s="2"/>
      <c r="C888" s="2"/>
    </row>
    <row r="889" spans="2:3" hidden="1">
      <c r="B889" s="2"/>
      <c r="C889" s="2"/>
    </row>
    <row r="890" spans="2:3" hidden="1">
      <c r="B890" s="2"/>
      <c r="C890" s="2"/>
    </row>
    <row r="891" spans="2:3" hidden="1">
      <c r="B891" s="2"/>
      <c r="C891" s="2"/>
    </row>
    <row r="892" spans="2:3" hidden="1">
      <c r="B892" s="2"/>
      <c r="C892" s="2"/>
    </row>
    <row r="893" spans="2:3" hidden="1">
      <c r="B893" s="2"/>
      <c r="C893" s="2"/>
    </row>
    <row r="894" spans="2:3" hidden="1">
      <c r="B894" s="2"/>
      <c r="C894" s="2"/>
    </row>
    <row r="895" spans="2:3" hidden="1">
      <c r="B895" s="2"/>
      <c r="C895" s="2"/>
    </row>
    <row r="896" spans="2:3" hidden="1">
      <c r="B896" s="2"/>
      <c r="C896" s="2"/>
    </row>
    <row r="897" spans="2:3" hidden="1">
      <c r="B897" s="2"/>
      <c r="C897" s="2"/>
    </row>
    <row r="898" spans="2:3" hidden="1">
      <c r="B898" s="2"/>
      <c r="C898" s="2"/>
    </row>
    <row r="899" spans="2:3" hidden="1">
      <c r="B899" s="2"/>
      <c r="C899" s="2"/>
    </row>
    <row r="900" spans="2:3" hidden="1">
      <c r="B900" s="2"/>
      <c r="C900" s="2"/>
    </row>
    <row r="901" spans="2:3" hidden="1">
      <c r="B901" s="2"/>
      <c r="C901" s="2"/>
    </row>
    <row r="902" spans="2:3" hidden="1">
      <c r="B902" s="2"/>
      <c r="C902" s="2"/>
    </row>
    <row r="903" spans="2:3" hidden="1">
      <c r="B903" s="2"/>
      <c r="C903" s="2"/>
    </row>
    <row r="904" spans="2:3" hidden="1">
      <c r="B904" s="2"/>
      <c r="C904" s="2"/>
    </row>
    <row r="905" spans="2:3" hidden="1">
      <c r="B905" s="2"/>
      <c r="C905" s="2"/>
    </row>
    <row r="906" spans="2:3" hidden="1">
      <c r="B906" s="2"/>
      <c r="C906" s="2"/>
    </row>
    <row r="907" spans="2:3" hidden="1">
      <c r="B907" s="2"/>
      <c r="C907" s="2"/>
    </row>
    <row r="908" spans="2:3" hidden="1">
      <c r="B908" s="2"/>
      <c r="C908" s="2"/>
    </row>
    <row r="909" spans="2:3" hidden="1">
      <c r="B909" s="2"/>
      <c r="C909" s="2"/>
    </row>
    <row r="910" spans="2:3" hidden="1">
      <c r="B910" s="2"/>
      <c r="C910" s="2"/>
    </row>
    <row r="911" spans="2:3" hidden="1">
      <c r="B911" s="2"/>
      <c r="C911" s="2"/>
    </row>
    <row r="912" spans="2:3" hidden="1">
      <c r="B912" s="2"/>
      <c r="C912" s="2"/>
    </row>
    <row r="913" spans="2:3" hidden="1">
      <c r="B913" s="2"/>
      <c r="C913" s="2"/>
    </row>
    <row r="914" spans="2:3" hidden="1">
      <c r="B914" s="2"/>
      <c r="C914" s="2"/>
    </row>
    <row r="915" spans="2:3" hidden="1">
      <c r="B915" s="2"/>
      <c r="C915" s="2"/>
    </row>
    <row r="916" spans="2:3" hidden="1">
      <c r="B916" s="2"/>
      <c r="C916" s="2"/>
    </row>
    <row r="917" spans="2:3" hidden="1">
      <c r="B917" s="2"/>
      <c r="C917" s="2"/>
    </row>
    <row r="918" spans="2:3" hidden="1">
      <c r="B918" s="2"/>
      <c r="C918" s="2"/>
    </row>
    <row r="919" spans="2:3" hidden="1">
      <c r="B919" s="2"/>
      <c r="C919" s="2"/>
    </row>
    <row r="920" spans="2:3" hidden="1">
      <c r="B920" s="2"/>
      <c r="C920" s="2"/>
    </row>
    <row r="921" spans="2:3" hidden="1">
      <c r="B921" s="2"/>
      <c r="C921" s="2"/>
    </row>
    <row r="922" spans="2:3" hidden="1">
      <c r="B922" s="2"/>
      <c r="C922" s="2"/>
    </row>
    <row r="923" spans="2:3" hidden="1">
      <c r="B923" s="2"/>
      <c r="C923" s="2"/>
    </row>
    <row r="924" spans="2:3" hidden="1">
      <c r="B924" s="2"/>
      <c r="C924" s="2"/>
    </row>
    <row r="925" spans="2:3" hidden="1">
      <c r="B925" s="2"/>
      <c r="C925" s="2"/>
    </row>
    <row r="926" spans="2:3" hidden="1">
      <c r="B926" s="2"/>
      <c r="C926" s="2"/>
    </row>
    <row r="927" spans="2:3" hidden="1">
      <c r="B927" s="2"/>
      <c r="C927" s="2"/>
    </row>
    <row r="928" spans="2:3" hidden="1">
      <c r="B928" s="2"/>
      <c r="C928" s="2"/>
    </row>
    <row r="929" spans="2:3" hidden="1">
      <c r="B929" s="2"/>
      <c r="C929" s="2"/>
    </row>
    <row r="930" spans="2:3" hidden="1">
      <c r="B930" s="2"/>
      <c r="C930" s="2"/>
    </row>
    <row r="931" spans="2:3" hidden="1">
      <c r="B931" s="2"/>
      <c r="C931" s="2"/>
    </row>
    <row r="932" spans="2:3" hidden="1">
      <c r="B932" s="2"/>
      <c r="C932" s="2"/>
    </row>
    <row r="933" spans="2:3" hidden="1">
      <c r="B933" s="2"/>
      <c r="C933" s="2"/>
    </row>
    <row r="934" spans="2:3" hidden="1">
      <c r="B934" s="2"/>
      <c r="C934" s="2"/>
    </row>
    <row r="935" spans="2:3" hidden="1">
      <c r="B935" s="2"/>
      <c r="C935" s="2"/>
    </row>
    <row r="936" spans="2:3" hidden="1">
      <c r="B936" s="2"/>
      <c r="C936" s="2"/>
    </row>
    <row r="937" spans="2:3" hidden="1">
      <c r="B937" s="2"/>
      <c r="C937" s="2"/>
    </row>
    <row r="938" spans="2:3" hidden="1">
      <c r="B938" s="2"/>
      <c r="C938" s="2"/>
    </row>
    <row r="939" spans="2:3" hidden="1">
      <c r="B939" s="2"/>
      <c r="C939" s="2"/>
    </row>
    <row r="940" spans="2:3" hidden="1">
      <c r="B940" s="2"/>
      <c r="C940" s="2"/>
    </row>
    <row r="941" spans="2:3" hidden="1">
      <c r="B941" s="2"/>
      <c r="C941" s="2"/>
    </row>
    <row r="942" spans="2:3" hidden="1">
      <c r="B942" s="2"/>
      <c r="C942" s="2"/>
    </row>
    <row r="943" spans="2:3" hidden="1">
      <c r="B943" s="2"/>
      <c r="C943" s="2"/>
    </row>
    <row r="944" spans="2:3" hidden="1">
      <c r="B944" s="2"/>
      <c r="C944" s="2"/>
    </row>
    <row r="945" spans="2:3" hidden="1">
      <c r="B945" s="2"/>
      <c r="C945" s="2"/>
    </row>
    <row r="946" spans="2:3" hidden="1">
      <c r="B946" s="2"/>
      <c r="C946" s="2"/>
    </row>
    <row r="947" spans="2:3" hidden="1">
      <c r="B947" s="2"/>
      <c r="C947" s="2"/>
    </row>
    <row r="948" spans="2:3" hidden="1">
      <c r="B948" s="2"/>
      <c r="C948" s="2"/>
    </row>
    <row r="949" spans="2:3" hidden="1">
      <c r="B949" s="2"/>
      <c r="C949" s="2"/>
    </row>
    <row r="950" spans="2:3" hidden="1">
      <c r="B950" s="2"/>
      <c r="C950" s="2"/>
    </row>
    <row r="951" spans="2:3" hidden="1">
      <c r="B951" s="2"/>
      <c r="C951" s="2"/>
    </row>
    <row r="952" spans="2:3" hidden="1">
      <c r="B952" s="2"/>
      <c r="C952" s="2"/>
    </row>
    <row r="953" spans="2:3" hidden="1">
      <c r="B953" s="2"/>
      <c r="C953" s="2"/>
    </row>
    <row r="954" spans="2:3" hidden="1">
      <c r="B954" s="2"/>
      <c r="C954" s="2"/>
    </row>
    <row r="955" spans="2:3" hidden="1">
      <c r="B955" s="2"/>
      <c r="C955" s="2"/>
    </row>
    <row r="956" spans="2:3" hidden="1">
      <c r="B956" s="2"/>
      <c r="C956" s="2"/>
    </row>
    <row r="957" spans="2:3" hidden="1">
      <c r="B957" s="2"/>
      <c r="C957" s="2"/>
    </row>
    <row r="958" spans="2:3" hidden="1">
      <c r="B958" s="2"/>
      <c r="C958" s="2"/>
    </row>
    <row r="959" spans="2:3" hidden="1">
      <c r="B959" s="2"/>
      <c r="C959" s="2"/>
    </row>
    <row r="960" spans="2:3" hidden="1">
      <c r="B960" s="2"/>
      <c r="C960" s="2"/>
    </row>
    <row r="961" spans="2:3" hidden="1">
      <c r="B961" s="2"/>
      <c r="C961" s="2"/>
    </row>
    <row r="962" spans="2:3" hidden="1">
      <c r="B962" s="2"/>
      <c r="C962" s="2"/>
    </row>
    <row r="963" spans="2:3" hidden="1">
      <c r="B963" s="2"/>
      <c r="C963" s="2"/>
    </row>
    <row r="964" spans="2:3" hidden="1">
      <c r="B964" s="2"/>
      <c r="C964" s="2"/>
    </row>
    <row r="965" spans="2:3" hidden="1">
      <c r="B965" s="2"/>
      <c r="C965" s="2"/>
    </row>
    <row r="966" spans="2:3" hidden="1">
      <c r="B966" s="2"/>
      <c r="C966" s="2"/>
    </row>
    <row r="967" spans="2:3" hidden="1">
      <c r="B967" s="2"/>
      <c r="C967" s="2"/>
    </row>
    <row r="968" spans="2:3" hidden="1">
      <c r="B968" s="2"/>
      <c r="C968" s="2"/>
    </row>
    <row r="969" spans="2:3" hidden="1">
      <c r="B969" s="2"/>
      <c r="C969" s="2"/>
    </row>
    <row r="970" spans="2:3" hidden="1">
      <c r="B970" s="2"/>
      <c r="C970" s="2"/>
    </row>
    <row r="971" spans="2:3" hidden="1">
      <c r="B971" s="2"/>
      <c r="C971" s="2"/>
    </row>
    <row r="972" spans="2:3" hidden="1">
      <c r="B972" s="2"/>
      <c r="C972" s="2"/>
    </row>
    <row r="973" spans="2:3" hidden="1">
      <c r="B973" s="2"/>
      <c r="C973" s="2"/>
    </row>
    <row r="974" spans="2:3" hidden="1">
      <c r="B974" s="2"/>
      <c r="C974" s="2"/>
    </row>
    <row r="975" spans="2:3" hidden="1">
      <c r="B975" s="2"/>
      <c r="C975" s="2"/>
    </row>
    <row r="976" spans="2:3" hidden="1">
      <c r="B976" s="2"/>
      <c r="C976" s="2"/>
    </row>
    <row r="977" spans="2:3" hidden="1">
      <c r="B977" s="2"/>
      <c r="C977" s="2"/>
    </row>
    <row r="978" spans="2:3" hidden="1">
      <c r="B978" s="2"/>
      <c r="C978" s="2"/>
    </row>
    <row r="979" spans="2:3" hidden="1">
      <c r="B979" s="2"/>
      <c r="C979" s="2"/>
    </row>
    <row r="980" spans="2:3" hidden="1">
      <c r="B980" s="2"/>
      <c r="C980" s="2"/>
    </row>
    <row r="981" spans="2:3" hidden="1">
      <c r="B981" s="2"/>
      <c r="C981" s="2"/>
    </row>
    <row r="982" spans="2:3" hidden="1">
      <c r="B982" s="2"/>
      <c r="C982" s="2"/>
    </row>
    <row r="983" spans="2:3" hidden="1">
      <c r="B983" s="2"/>
      <c r="C983" s="2"/>
    </row>
    <row r="984" spans="2:3" hidden="1">
      <c r="B984" s="2"/>
      <c r="C984" s="2"/>
    </row>
    <row r="985" spans="2:3" hidden="1">
      <c r="B985" s="2"/>
      <c r="C985" s="2"/>
    </row>
    <row r="986" spans="2:3" hidden="1">
      <c r="B986" s="2"/>
      <c r="C986" s="2"/>
    </row>
    <row r="987" spans="2:3" hidden="1">
      <c r="B987" s="2"/>
      <c r="C987" s="2"/>
    </row>
    <row r="988" spans="2:3" hidden="1">
      <c r="B988" s="2"/>
      <c r="C988" s="2"/>
    </row>
    <row r="989" spans="2:3" hidden="1">
      <c r="B989" s="2"/>
      <c r="C989" s="2"/>
    </row>
    <row r="990" spans="2:3" hidden="1">
      <c r="B990" s="2"/>
      <c r="C990" s="2"/>
    </row>
    <row r="991" spans="2:3" hidden="1">
      <c r="B991" s="2"/>
      <c r="C991" s="2"/>
    </row>
    <row r="992" spans="2:3" hidden="1">
      <c r="B992" s="2"/>
      <c r="C992" s="2"/>
    </row>
    <row r="993" spans="2:3" hidden="1">
      <c r="B993" s="2"/>
      <c r="C993" s="2"/>
    </row>
    <row r="994" spans="2:3" hidden="1">
      <c r="B994" s="2"/>
      <c r="C994" s="2"/>
    </row>
    <row r="995" spans="2:3" hidden="1">
      <c r="B995" s="2"/>
      <c r="C995" s="2"/>
    </row>
    <row r="996" spans="2:3" hidden="1">
      <c r="B996" s="2"/>
      <c r="C996" s="2"/>
    </row>
    <row r="997" spans="2:3" hidden="1">
      <c r="B997" s="2"/>
      <c r="C997" s="2"/>
    </row>
    <row r="998" spans="2:3" hidden="1">
      <c r="B998" s="2"/>
      <c r="C998" s="2"/>
    </row>
    <row r="999" spans="2:3" hidden="1">
      <c r="B999" s="2"/>
      <c r="C999" s="2"/>
    </row>
    <row r="1000" spans="2:3" hidden="1">
      <c r="B1000" s="2"/>
      <c r="C1000" s="2"/>
    </row>
    <row r="1001" spans="2:3" hidden="1">
      <c r="B1001" s="2"/>
      <c r="C1001" s="2"/>
    </row>
    <row r="1002" spans="2:3" hidden="1">
      <c r="B1002" s="2"/>
      <c r="C1002" s="2"/>
    </row>
    <row r="1003" spans="2:3" hidden="1">
      <c r="B1003" s="2"/>
      <c r="C1003" s="2"/>
    </row>
    <row r="1004" spans="2:3" hidden="1">
      <c r="B1004" s="2"/>
      <c r="C1004" s="2"/>
    </row>
    <row r="1005" spans="2:3" hidden="1">
      <c r="B1005" s="2"/>
      <c r="C1005" s="2"/>
    </row>
    <row r="1006" spans="2:3" hidden="1">
      <c r="B1006" s="2"/>
      <c r="C1006" s="2"/>
    </row>
    <row r="1007" spans="2:3" hidden="1">
      <c r="B1007" s="2"/>
      <c r="C1007" s="2"/>
    </row>
    <row r="1008" spans="2:3" hidden="1">
      <c r="B1008" s="2"/>
      <c r="C1008" s="2"/>
    </row>
    <row r="1009" spans="2:3" hidden="1">
      <c r="B1009" s="2"/>
      <c r="C1009" s="2"/>
    </row>
    <row r="1010" spans="2:3" hidden="1">
      <c r="B1010" s="2"/>
      <c r="C1010" s="2"/>
    </row>
    <row r="1011" spans="2:3" hidden="1">
      <c r="B1011" s="2"/>
      <c r="C1011" s="2"/>
    </row>
    <row r="1012" spans="2:3" hidden="1">
      <c r="B1012" s="2"/>
      <c r="C1012" s="2"/>
    </row>
    <row r="1013" spans="2:3" hidden="1">
      <c r="B1013" s="2"/>
      <c r="C1013" s="2"/>
    </row>
    <row r="1014" spans="2:3" hidden="1">
      <c r="B1014" s="2"/>
      <c r="C1014" s="2"/>
    </row>
    <row r="1015" spans="2:3" hidden="1">
      <c r="B1015" s="2"/>
      <c r="C1015" s="2"/>
    </row>
    <row r="1016" spans="2:3" hidden="1">
      <c r="B1016" s="2"/>
      <c r="C1016" s="2"/>
    </row>
    <row r="1017" spans="2:3" hidden="1">
      <c r="B1017" s="2"/>
      <c r="C1017" s="2"/>
    </row>
    <row r="1018" spans="2:3" hidden="1">
      <c r="B1018" s="2"/>
      <c r="C1018" s="2"/>
    </row>
    <row r="1019" spans="2:3" hidden="1">
      <c r="B1019" s="2"/>
      <c r="C1019" s="2"/>
    </row>
    <row r="1020" spans="2:3" hidden="1">
      <c r="B1020" s="2"/>
      <c r="C1020" s="2"/>
    </row>
    <row r="1021" spans="2:3" hidden="1">
      <c r="B1021" s="2"/>
      <c r="C1021" s="2"/>
    </row>
    <row r="1022" spans="2:3" hidden="1">
      <c r="B1022" s="2"/>
      <c r="C1022" s="2"/>
    </row>
    <row r="1023" spans="2:3" hidden="1">
      <c r="B1023" s="2"/>
      <c r="C1023" s="2"/>
    </row>
    <row r="1024" spans="2:3" hidden="1">
      <c r="B1024" s="2"/>
      <c r="C1024" s="2"/>
    </row>
    <row r="1025" spans="2:3" hidden="1">
      <c r="B1025" s="2"/>
      <c r="C1025" s="2"/>
    </row>
    <row r="1026" spans="2:3" hidden="1">
      <c r="B1026" s="2"/>
      <c r="C1026" s="2"/>
    </row>
    <row r="1027" spans="2:3" hidden="1">
      <c r="B1027" s="2"/>
      <c r="C1027" s="2"/>
    </row>
    <row r="1028" spans="2:3" hidden="1">
      <c r="B1028" s="2"/>
      <c r="C1028" s="2"/>
    </row>
    <row r="1029" spans="2:3" hidden="1">
      <c r="B1029" s="2"/>
      <c r="C1029" s="2"/>
    </row>
    <row r="1030" spans="2:3" hidden="1">
      <c r="B1030" s="2"/>
      <c r="C1030" s="2"/>
    </row>
    <row r="1031" spans="2:3" hidden="1">
      <c r="B1031" s="2"/>
      <c r="C1031" s="2"/>
    </row>
    <row r="1032" spans="2:3" hidden="1">
      <c r="B1032" s="2"/>
      <c r="C1032" s="2"/>
    </row>
    <row r="1033" spans="2:3" hidden="1">
      <c r="B1033" s="2"/>
      <c r="C1033" s="2"/>
    </row>
    <row r="1034" spans="2:3" hidden="1">
      <c r="B1034" s="2"/>
      <c r="C1034" s="2"/>
    </row>
    <row r="1035" spans="2:3" hidden="1">
      <c r="B1035" s="2"/>
      <c r="C1035" s="2"/>
    </row>
    <row r="1036" spans="2:3" hidden="1">
      <c r="B1036" s="2"/>
      <c r="C1036" s="2"/>
    </row>
    <row r="1037" spans="2:3" hidden="1">
      <c r="B1037" s="2"/>
      <c r="C1037" s="2"/>
    </row>
    <row r="1038" spans="2:3" hidden="1">
      <c r="B1038" s="2"/>
      <c r="C1038" s="2"/>
    </row>
    <row r="1039" spans="2:3" hidden="1">
      <c r="B1039" s="2"/>
      <c r="C1039" s="2"/>
    </row>
    <row r="1040" spans="2:3" hidden="1">
      <c r="B1040" s="2"/>
      <c r="C1040" s="2"/>
    </row>
    <row r="1041" spans="2:3" hidden="1">
      <c r="B1041" s="2"/>
      <c r="C1041" s="2"/>
    </row>
    <row r="1042" spans="2:3" hidden="1">
      <c r="B1042" s="2"/>
      <c r="C1042" s="2"/>
    </row>
    <row r="1043" spans="2:3" hidden="1">
      <c r="B1043" s="2"/>
      <c r="C1043" s="2"/>
    </row>
    <row r="1044" spans="2:3" hidden="1">
      <c r="B1044" s="2"/>
      <c r="C1044" s="2"/>
    </row>
    <row r="1045" spans="2:3" hidden="1">
      <c r="B1045" s="2"/>
      <c r="C1045" s="2"/>
    </row>
    <row r="1046" spans="2:3" hidden="1">
      <c r="B1046" s="2"/>
      <c r="C1046" s="2"/>
    </row>
    <row r="1047" spans="2:3" hidden="1">
      <c r="B1047" s="2"/>
      <c r="C1047" s="2"/>
    </row>
    <row r="1048" spans="2:3" hidden="1">
      <c r="B1048" s="2"/>
      <c r="C1048" s="2"/>
    </row>
    <row r="1049" spans="2:3" hidden="1">
      <c r="B1049" s="2"/>
      <c r="C1049" s="2"/>
    </row>
    <row r="1050" spans="2:3" hidden="1">
      <c r="B1050" s="2"/>
      <c r="C1050" s="2"/>
    </row>
    <row r="1051" spans="2:3" hidden="1">
      <c r="B1051" s="2"/>
      <c r="C1051" s="2"/>
    </row>
    <row r="1052" spans="2:3" hidden="1">
      <c r="B1052" s="2"/>
      <c r="C1052" s="2"/>
    </row>
    <row r="1053" spans="2:3" hidden="1">
      <c r="B1053" s="2"/>
      <c r="C1053" s="2"/>
    </row>
    <row r="1054" spans="2:3" hidden="1">
      <c r="B1054" s="2"/>
      <c r="C1054" s="2"/>
    </row>
    <row r="1055" spans="2:3" hidden="1">
      <c r="B1055" s="2"/>
      <c r="C1055" s="2"/>
    </row>
    <row r="1056" spans="2:3" hidden="1">
      <c r="B1056" s="2"/>
      <c r="C1056" s="2"/>
    </row>
    <row r="1057" spans="2:3" hidden="1">
      <c r="B1057" s="2"/>
      <c r="C1057" s="2"/>
    </row>
    <row r="1058" spans="2:3" hidden="1">
      <c r="B1058" s="2"/>
      <c r="C1058" s="2"/>
    </row>
    <row r="1059" spans="2:3" hidden="1">
      <c r="B1059" s="2"/>
      <c r="C1059" s="2"/>
    </row>
    <row r="1060" spans="2:3" hidden="1">
      <c r="B1060" s="2"/>
      <c r="C1060" s="2"/>
    </row>
    <row r="1061" spans="2:3" hidden="1">
      <c r="B1061" s="2"/>
      <c r="C1061" s="2"/>
    </row>
    <row r="1062" spans="2:3" hidden="1">
      <c r="B1062" s="2"/>
      <c r="C1062" s="2"/>
    </row>
    <row r="1063" spans="2:3" hidden="1">
      <c r="B1063" s="2"/>
      <c r="C1063" s="2"/>
    </row>
    <row r="1064" spans="2:3" hidden="1">
      <c r="B1064" s="2"/>
      <c r="C1064" s="2"/>
    </row>
    <row r="1065" spans="2:3" hidden="1">
      <c r="B1065" s="2"/>
      <c r="C1065" s="2"/>
    </row>
    <row r="1066" spans="2:3" hidden="1">
      <c r="B1066" s="2"/>
      <c r="C1066" s="2"/>
    </row>
    <row r="1067" spans="2:3" hidden="1">
      <c r="B1067" s="2"/>
      <c r="C1067" s="2"/>
    </row>
    <row r="1068" spans="2:3" hidden="1">
      <c r="B1068" s="2"/>
      <c r="C1068" s="2"/>
    </row>
    <row r="1069" spans="2:3" hidden="1">
      <c r="B1069" s="2"/>
      <c r="C1069" s="2"/>
    </row>
    <row r="1070" spans="2:3" hidden="1">
      <c r="B1070" s="2"/>
      <c r="C1070" s="2"/>
    </row>
    <row r="1071" spans="2:3" hidden="1">
      <c r="B1071" s="2"/>
      <c r="C1071" s="2"/>
    </row>
    <row r="1072" spans="2:3" hidden="1">
      <c r="B1072" s="2"/>
      <c r="C1072" s="2"/>
    </row>
    <row r="1073" spans="2:3" hidden="1">
      <c r="B1073" s="2"/>
      <c r="C1073" s="2"/>
    </row>
    <row r="1074" spans="2:3" hidden="1">
      <c r="B1074" s="2"/>
      <c r="C1074" s="2"/>
    </row>
    <row r="1075" spans="2:3" hidden="1">
      <c r="B1075" s="2"/>
      <c r="C1075" s="2"/>
    </row>
    <row r="1076" spans="2:3" hidden="1">
      <c r="B1076" s="2"/>
      <c r="C1076" s="2"/>
    </row>
    <row r="1077" spans="2:3" hidden="1">
      <c r="B1077" s="2"/>
      <c r="C1077" s="2"/>
    </row>
    <row r="1078" spans="2:3" hidden="1">
      <c r="B1078" s="2"/>
      <c r="C1078" s="2"/>
    </row>
    <row r="1079" spans="2:3" hidden="1">
      <c r="B1079" s="2"/>
      <c r="C1079" s="2"/>
    </row>
    <row r="1080" spans="2:3" hidden="1">
      <c r="B1080" s="2"/>
      <c r="C1080" s="2"/>
    </row>
    <row r="1081" spans="2:3" hidden="1">
      <c r="B1081" s="2"/>
      <c r="C1081" s="2"/>
    </row>
    <row r="1082" spans="2:3" hidden="1">
      <c r="B1082" s="2"/>
      <c r="C1082" s="2"/>
    </row>
    <row r="1083" spans="2:3" hidden="1">
      <c r="B1083" s="2"/>
      <c r="C1083" s="2"/>
    </row>
    <row r="1084" spans="2:3" hidden="1">
      <c r="B1084" s="2"/>
      <c r="C1084" s="2"/>
    </row>
    <row r="1085" spans="2:3" hidden="1">
      <c r="B1085" s="2"/>
      <c r="C1085" s="2"/>
    </row>
    <row r="1086" spans="2:3" hidden="1">
      <c r="B1086" s="2"/>
      <c r="C1086" s="2"/>
    </row>
    <row r="1087" spans="2:3" hidden="1">
      <c r="B1087" s="2"/>
      <c r="C1087" s="2"/>
    </row>
    <row r="1088" spans="2:3" hidden="1">
      <c r="B1088" s="2"/>
      <c r="C1088" s="2"/>
    </row>
    <row r="1089" spans="2:3" hidden="1">
      <c r="B1089" s="2"/>
      <c r="C1089" s="2"/>
    </row>
    <row r="1090" spans="2:3" hidden="1">
      <c r="B1090" s="2"/>
      <c r="C1090" s="2"/>
    </row>
    <row r="1091" spans="2:3" hidden="1">
      <c r="B1091" s="2"/>
      <c r="C1091" s="2"/>
    </row>
    <row r="1092" spans="2:3" hidden="1">
      <c r="B1092" s="2"/>
      <c r="C1092" s="2"/>
    </row>
    <row r="1093" spans="2:3" hidden="1">
      <c r="B1093" s="2"/>
      <c r="C1093" s="2"/>
    </row>
    <row r="1094" spans="2:3" hidden="1">
      <c r="B1094" s="2"/>
      <c r="C1094" s="2"/>
    </row>
    <row r="1095" spans="2:3" hidden="1">
      <c r="B1095" s="2"/>
      <c r="C1095" s="2"/>
    </row>
    <row r="1096" spans="2:3" hidden="1">
      <c r="B1096" s="2"/>
      <c r="C1096" s="2"/>
    </row>
    <row r="1097" spans="2:3" hidden="1">
      <c r="B1097" s="2"/>
      <c r="C1097" s="2"/>
    </row>
    <row r="1098" spans="2:3" hidden="1">
      <c r="B1098" s="2"/>
      <c r="C1098" s="2"/>
    </row>
    <row r="1099" spans="2:3" hidden="1">
      <c r="B1099" s="2"/>
      <c r="C1099" s="2"/>
    </row>
    <row r="1100" spans="2:3" hidden="1">
      <c r="B1100" s="2"/>
      <c r="C1100" s="2"/>
    </row>
    <row r="1101" spans="2:3" hidden="1">
      <c r="B1101" s="2"/>
      <c r="C1101" s="2"/>
    </row>
    <row r="1102" spans="2:3" hidden="1">
      <c r="B1102" s="2"/>
      <c r="C1102" s="2"/>
    </row>
    <row r="1103" spans="2:3" hidden="1">
      <c r="B1103" s="2"/>
      <c r="C1103" s="2"/>
    </row>
    <row r="1104" spans="2:3" hidden="1">
      <c r="B1104" s="2"/>
      <c r="C1104" s="2"/>
    </row>
    <row r="1105" spans="2:3" hidden="1">
      <c r="B1105" s="2"/>
      <c r="C1105" s="2"/>
    </row>
    <row r="1106" spans="2:3" hidden="1">
      <c r="B1106" s="2"/>
      <c r="C1106" s="2"/>
    </row>
    <row r="1107" spans="2:3" hidden="1">
      <c r="B1107" s="2"/>
      <c r="C1107" s="2"/>
    </row>
    <row r="1108" spans="2:3" hidden="1">
      <c r="B1108" s="2"/>
      <c r="C1108" s="2"/>
    </row>
    <row r="1109" spans="2:3" hidden="1">
      <c r="B1109" s="2"/>
      <c r="C1109" s="2"/>
    </row>
    <row r="1110" spans="2:3" hidden="1">
      <c r="B1110" s="2"/>
      <c r="C1110" s="2"/>
    </row>
    <row r="1111" spans="2:3" hidden="1">
      <c r="B1111" s="2"/>
      <c r="C1111" s="2"/>
    </row>
    <row r="1112" spans="2:3" hidden="1">
      <c r="B1112" s="2"/>
      <c r="C1112" s="2"/>
    </row>
    <row r="1113" spans="2:3" hidden="1">
      <c r="B1113" s="2"/>
      <c r="C1113" s="2"/>
    </row>
    <row r="1114" spans="2:3" hidden="1">
      <c r="B1114" s="2"/>
      <c r="C1114" s="2"/>
    </row>
    <row r="1115" spans="2:3" hidden="1">
      <c r="B1115" s="2"/>
      <c r="C1115" s="2"/>
    </row>
    <row r="1116" spans="2:3" hidden="1">
      <c r="B1116" s="2"/>
      <c r="C1116" s="2"/>
    </row>
    <row r="1117" spans="2:3" hidden="1">
      <c r="B1117" s="2"/>
      <c r="C1117" s="2"/>
    </row>
    <row r="1118" spans="2:3" hidden="1">
      <c r="B1118" s="2"/>
      <c r="C1118" s="2"/>
    </row>
    <row r="1119" spans="2:3" hidden="1">
      <c r="B1119" s="2"/>
      <c r="C1119" s="2"/>
    </row>
    <row r="1120" spans="2:3" hidden="1">
      <c r="B1120" s="2"/>
      <c r="C1120" s="2"/>
    </row>
    <row r="1121" spans="2:3" hidden="1">
      <c r="B1121" s="2"/>
      <c r="C1121" s="2"/>
    </row>
    <row r="1122" spans="2:3" hidden="1">
      <c r="B1122" s="2"/>
      <c r="C1122" s="2"/>
    </row>
    <row r="1123" spans="2:3" hidden="1">
      <c r="B1123" s="2"/>
      <c r="C1123" s="2"/>
    </row>
    <row r="1124" spans="2:3" hidden="1">
      <c r="B1124" s="2"/>
      <c r="C1124" s="2"/>
    </row>
    <row r="1125" spans="2:3" hidden="1">
      <c r="B1125" s="2"/>
      <c r="C1125" s="2"/>
    </row>
    <row r="1126" spans="2:3" hidden="1">
      <c r="B1126" s="2"/>
      <c r="C1126" s="2"/>
    </row>
    <row r="1127" spans="2:3" hidden="1">
      <c r="B1127" s="2"/>
      <c r="C1127" s="2"/>
    </row>
    <row r="1128" spans="2:3" hidden="1">
      <c r="B1128" s="2"/>
      <c r="C1128" s="2"/>
    </row>
    <row r="1129" spans="2:3" hidden="1">
      <c r="B1129" s="2"/>
      <c r="C1129" s="2"/>
    </row>
    <row r="1130" spans="2:3" hidden="1">
      <c r="B1130" s="2"/>
      <c r="C1130" s="2"/>
    </row>
    <row r="1131" spans="2:3" hidden="1">
      <c r="B1131" s="2"/>
      <c r="C1131" s="2"/>
    </row>
    <row r="1132" spans="2:3" hidden="1">
      <c r="B1132" s="2"/>
      <c r="C1132" s="2"/>
    </row>
    <row r="1133" spans="2:3" hidden="1">
      <c r="B1133" s="2"/>
      <c r="C1133" s="2"/>
    </row>
    <row r="1134" spans="2:3" hidden="1">
      <c r="B1134" s="2"/>
      <c r="C1134" s="2"/>
    </row>
    <row r="1135" spans="2:3" hidden="1">
      <c r="B1135" s="2"/>
      <c r="C1135" s="2"/>
    </row>
    <row r="1136" spans="2:3" hidden="1">
      <c r="B1136" s="2"/>
      <c r="C1136" s="2"/>
    </row>
    <row r="1137" spans="2:3" hidden="1">
      <c r="B1137" s="2"/>
      <c r="C1137" s="2"/>
    </row>
    <row r="1138" spans="2:3" hidden="1">
      <c r="B1138" s="2"/>
      <c r="C1138" s="2"/>
    </row>
    <row r="1139" spans="2:3" hidden="1">
      <c r="B1139" s="2"/>
      <c r="C1139" s="2"/>
    </row>
    <row r="1140" spans="2:3" hidden="1">
      <c r="B1140" s="2"/>
      <c r="C1140" s="2"/>
    </row>
    <row r="1141" spans="2:3" hidden="1">
      <c r="B1141" s="2"/>
      <c r="C1141" s="2"/>
    </row>
    <row r="1142" spans="2:3" hidden="1">
      <c r="B1142" s="2"/>
      <c r="C1142" s="2"/>
    </row>
    <row r="1143" spans="2:3" hidden="1">
      <c r="B1143" s="2"/>
      <c r="C1143" s="2"/>
    </row>
    <row r="1144" spans="2:3" hidden="1">
      <c r="B1144" s="2"/>
      <c r="C1144" s="2"/>
    </row>
    <row r="1145" spans="2:3" hidden="1">
      <c r="B1145" s="2"/>
      <c r="C1145" s="2"/>
    </row>
    <row r="1146" spans="2:3" hidden="1">
      <c r="B1146" s="2"/>
      <c r="C1146" s="2"/>
    </row>
    <row r="1147" spans="2:3" hidden="1">
      <c r="B1147" s="2"/>
      <c r="C1147" s="2"/>
    </row>
    <row r="1148" spans="2:3" hidden="1">
      <c r="B1148" s="2"/>
      <c r="C1148" s="2"/>
    </row>
    <row r="1149" spans="2:3" hidden="1">
      <c r="B1149" s="2"/>
      <c r="C1149" s="2"/>
    </row>
    <row r="1150" spans="2:3" hidden="1">
      <c r="B1150" s="2"/>
      <c r="C1150" s="2"/>
    </row>
    <row r="1151" spans="2:3" hidden="1">
      <c r="B1151" s="2"/>
      <c r="C1151" s="2"/>
    </row>
    <row r="1152" spans="2:3" hidden="1">
      <c r="B1152" s="2"/>
      <c r="C1152" s="2"/>
    </row>
    <row r="1153" spans="2:3" hidden="1">
      <c r="B1153" s="2"/>
      <c r="C1153" s="2"/>
    </row>
    <row r="1154" spans="2:3" hidden="1">
      <c r="B1154" s="2"/>
      <c r="C1154" s="2"/>
    </row>
    <row r="1155" spans="2:3" hidden="1">
      <c r="B1155" s="2"/>
      <c r="C1155" s="2"/>
    </row>
    <row r="1156" spans="2:3" hidden="1">
      <c r="B1156" s="2"/>
      <c r="C1156" s="2"/>
    </row>
    <row r="1157" spans="2:3" hidden="1">
      <c r="B1157" s="2"/>
      <c r="C1157" s="2"/>
    </row>
    <row r="1158" spans="2:3" hidden="1">
      <c r="B1158" s="2"/>
      <c r="C1158" s="2"/>
    </row>
    <row r="1159" spans="2:3" hidden="1">
      <c r="B1159" s="2"/>
      <c r="C1159" s="2"/>
    </row>
    <row r="1160" spans="2:3" hidden="1">
      <c r="B1160" s="2"/>
      <c r="C1160" s="2"/>
    </row>
    <row r="1161" spans="2:3" hidden="1">
      <c r="B1161" s="2"/>
      <c r="C1161" s="2"/>
    </row>
    <row r="1162" spans="2:3" hidden="1">
      <c r="B1162" s="2"/>
      <c r="C1162" s="2"/>
    </row>
    <row r="1163" spans="2:3" hidden="1">
      <c r="B1163" s="2"/>
      <c r="C1163" s="2"/>
    </row>
    <row r="1164" spans="2:3" hidden="1">
      <c r="B1164" s="2"/>
      <c r="C1164" s="2"/>
    </row>
    <row r="1165" spans="2:3" hidden="1">
      <c r="B1165" s="2"/>
      <c r="C1165" s="2"/>
    </row>
    <row r="1166" spans="2:3" hidden="1">
      <c r="B1166" s="2"/>
      <c r="C1166" s="2"/>
    </row>
    <row r="1167" spans="2:3" hidden="1">
      <c r="B1167" s="2"/>
      <c r="C1167" s="2"/>
    </row>
    <row r="1168" spans="2:3" hidden="1">
      <c r="B1168" s="2"/>
      <c r="C1168" s="2"/>
    </row>
    <row r="1169" spans="2:3" hidden="1">
      <c r="B1169" s="2"/>
      <c r="C1169" s="2"/>
    </row>
    <row r="1170" spans="2:3" hidden="1">
      <c r="B1170" s="2"/>
      <c r="C1170" s="2"/>
    </row>
    <row r="1171" spans="2:3" hidden="1">
      <c r="B1171" s="2"/>
      <c r="C1171" s="2"/>
    </row>
    <row r="1172" spans="2:3" hidden="1">
      <c r="B1172" s="2"/>
      <c r="C1172" s="2"/>
    </row>
    <row r="1173" spans="2:3" hidden="1">
      <c r="B1173" s="2"/>
      <c r="C1173" s="2"/>
    </row>
    <row r="1174" spans="2:3" hidden="1">
      <c r="B1174" s="2"/>
      <c r="C1174" s="2"/>
    </row>
    <row r="1175" spans="2:3" hidden="1">
      <c r="B1175" s="2"/>
      <c r="C1175" s="2"/>
    </row>
    <row r="1176" spans="2:3" hidden="1">
      <c r="B1176" s="2"/>
      <c r="C1176" s="2"/>
    </row>
    <row r="1177" spans="2:3" hidden="1">
      <c r="B1177" s="2"/>
      <c r="C1177" s="2"/>
    </row>
    <row r="1178" spans="2:3" hidden="1">
      <c r="B1178" s="2"/>
      <c r="C1178" s="2"/>
    </row>
    <row r="1179" spans="2:3" hidden="1">
      <c r="B1179" s="2"/>
      <c r="C1179" s="2"/>
    </row>
    <row r="1180" spans="2:3" hidden="1">
      <c r="B1180" s="2"/>
      <c r="C1180" s="2"/>
    </row>
    <row r="1181" spans="2:3" hidden="1">
      <c r="B1181" s="2"/>
      <c r="C1181" s="2"/>
    </row>
    <row r="1182" spans="2:3" hidden="1">
      <c r="B1182" s="2"/>
      <c r="C1182" s="2"/>
    </row>
    <row r="1183" spans="2:3" hidden="1">
      <c r="B1183" s="2"/>
      <c r="C1183" s="2"/>
    </row>
    <row r="1184" spans="2:3" hidden="1">
      <c r="B1184" s="2"/>
      <c r="C1184" s="2"/>
    </row>
    <row r="1185" spans="2:3" hidden="1">
      <c r="B1185" s="2"/>
      <c r="C1185" s="2"/>
    </row>
    <row r="1186" spans="2:3" hidden="1">
      <c r="B1186" s="2"/>
      <c r="C1186" s="2"/>
    </row>
    <row r="1187" spans="2:3" hidden="1">
      <c r="B1187" s="2"/>
      <c r="C1187" s="2"/>
    </row>
    <row r="1188" spans="2:3" hidden="1">
      <c r="B1188" s="2"/>
      <c r="C1188" s="2"/>
    </row>
    <row r="1189" spans="2:3" hidden="1">
      <c r="B1189" s="2"/>
      <c r="C1189" s="2"/>
    </row>
    <row r="1190" spans="2:3" hidden="1">
      <c r="B1190" s="2"/>
      <c r="C1190" s="2"/>
    </row>
    <row r="1191" spans="2:3" hidden="1">
      <c r="B1191" s="2"/>
      <c r="C1191" s="2"/>
    </row>
    <row r="1192" spans="2:3" hidden="1">
      <c r="B1192" s="2"/>
      <c r="C1192" s="2"/>
    </row>
    <row r="1193" spans="2:3" hidden="1">
      <c r="B1193" s="2"/>
      <c r="C1193" s="2"/>
    </row>
    <row r="1194" spans="2:3" hidden="1">
      <c r="B1194" s="2"/>
      <c r="C1194" s="2"/>
    </row>
    <row r="1195" spans="2:3" hidden="1">
      <c r="B1195" s="2"/>
      <c r="C1195" s="2"/>
    </row>
    <row r="1196" spans="2:3" hidden="1">
      <c r="B1196" s="2"/>
      <c r="C1196" s="2"/>
    </row>
    <row r="1197" spans="2:3" hidden="1">
      <c r="B1197" s="2"/>
      <c r="C1197" s="2"/>
    </row>
    <row r="1198" spans="2:3" hidden="1">
      <c r="B1198" s="2"/>
      <c r="C1198" s="2"/>
    </row>
    <row r="1199" spans="2:3" hidden="1">
      <c r="B1199" s="2"/>
      <c r="C1199" s="2"/>
    </row>
    <row r="1200" spans="2:3" hidden="1">
      <c r="B1200" s="2"/>
      <c r="C1200" s="2"/>
    </row>
    <row r="1201" spans="2:3" hidden="1">
      <c r="B1201" s="2"/>
      <c r="C1201" s="2"/>
    </row>
    <row r="1202" spans="2:3" hidden="1">
      <c r="B1202" s="2"/>
      <c r="C1202" s="2"/>
    </row>
    <row r="1203" spans="2:3" hidden="1">
      <c r="B1203" s="2"/>
      <c r="C1203" s="2"/>
    </row>
    <row r="1204" spans="2:3" hidden="1">
      <c r="B1204" s="2"/>
      <c r="C1204" s="2"/>
    </row>
    <row r="1205" spans="2:3" hidden="1">
      <c r="B1205" s="2"/>
      <c r="C1205" s="2"/>
    </row>
    <row r="1206" spans="2:3" hidden="1">
      <c r="B1206" s="2"/>
      <c r="C1206" s="2"/>
    </row>
    <row r="1207" spans="2:3" hidden="1">
      <c r="B1207" s="2"/>
      <c r="C1207" s="2"/>
    </row>
    <row r="1208" spans="2:3" hidden="1">
      <c r="B1208" s="2"/>
      <c r="C1208" s="2"/>
    </row>
    <row r="1209" spans="2:3" hidden="1">
      <c r="B1209" s="2"/>
      <c r="C1209" s="2"/>
    </row>
    <row r="1210" spans="2:3" hidden="1">
      <c r="B1210" s="2"/>
      <c r="C1210" s="2"/>
    </row>
    <row r="1211" spans="2:3" hidden="1">
      <c r="B1211" s="2"/>
      <c r="C1211" s="2"/>
    </row>
    <row r="1212" spans="2:3" hidden="1">
      <c r="B1212" s="2"/>
      <c r="C1212" s="2"/>
    </row>
    <row r="1213" spans="2:3" hidden="1">
      <c r="B1213" s="2"/>
      <c r="C1213" s="2"/>
    </row>
    <row r="1214" spans="2:3" hidden="1">
      <c r="B1214" s="2"/>
      <c r="C1214" s="2"/>
    </row>
    <row r="1215" spans="2:3" hidden="1">
      <c r="B1215" s="2"/>
      <c r="C1215" s="2"/>
    </row>
    <row r="1216" spans="2:3" hidden="1">
      <c r="B1216" s="2"/>
      <c r="C1216" s="2"/>
    </row>
    <row r="1217" spans="2:3" hidden="1">
      <c r="B1217" s="2"/>
      <c r="C1217" s="2"/>
    </row>
    <row r="1218" spans="2:3" hidden="1">
      <c r="B1218" s="2"/>
      <c r="C1218" s="2"/>
    </row>
    <row r="1219" spans="2:3" hidden="1">
      <c r="B1219" s="2"/>
      <c r="C1219" s="2"/>
    </row>
    <row r="1220" spans="2:3" hidden="1">
      <c r="B1220" s="2"/>
      <c r="C1220" s="2"/>
    </row>
    <row r="1221" spans="2:3" hidden="1">
      <c r="B1221" s="2"/>
      <c r="C1221" s="2"/>
    </row>
    <row r="1222" spans="2:3" hidden="1">
      <c r="B1222" s="2"/>
      <c r="C1222" s="2"/>
    </row>
    <row r="1223" spans="2:3" hidden="1">
      <c r="B1223" s="2"/>
      <c r="C1223" s="2"/>
    </row>
    <row r="1224" spans="2:3" hidden="1">
      <c r="B1224" s="2"/>
      <c r="C1224" s="2"/>
    </row>
    <row r="1225" spans="2:3" hidden="1">
      <c r="B1225" s="2"/>
      <c r="C1225" s="2"/>
    </row>
    <row r="1226" spans="2:3" hidden="1">
      <c r="B1226" s="2"/>
      <c r="C1226" s="2"/>
    </row>
    <row r="1227" spans="2:3" hidden="1">
      <c r="B1227" s="2"/>
      <c r="C1227" s="2"/>
    </row>
    <row r="1228" spans="2:3" hidden="1">
      <c r="B1228" s="2"/>
      <c r="C1228" s="2"/>
    </row>
    <row r="1229" spans="2:3" hidden="1">
      <c r="B1229" s="2"/>
      <c r="C1229" s="2"/>
    </row>
    <row r="1230" spans="2:3" hidden="1">
      <c r="B1230" s="2"/>
      <c r="C1230" s="2"/>
    </row>
    <row r="1231" spans="2:3" hidden="1">
      <c r="B1231" s="2"/>
      <c r="C1231" s="2"/>
    </row>
    <row r="1232" spans="2:3" hidden="1">
      <c r="B1232" s="2"/>
      <c r="C1232" s="2"/>
    </row>
    <row r="1233" spans="2:3" hidden="1">
      <c r="B1233" s="2"/>
      <c r="C1233" s="2"/>
    </row>
    <row r="1234" spans="2:3" hidden="1">
      <c r="B1234" s="2"/>
      <c r="C1234" s="2"/>
    </row>
    <row r="1235" spans="2:3" hidden="1">
      <c r="B1235" s="2"/>
      <c r="C1235" s="2"/>
    </row>
    <row r="1236" spans="2:3" hidden="1">
      <c r="B1236" s="2"/>
      <c r="C1236" s="2"/>
    </row>
    <row r="1237" spans="2:3" hidden="1">
      <c r="B1237" s="2"/>
      <c r="C1237" s="2"/>
    </row>
    <row r="1238" spans="2:3" hidden="1">
      <c r="B1238" s="2"/>
      <c r="C1238" s="2"/>
    </row>
    <row r="1239" spans="2:3" hidden="1">
      <c r="B1239" s="2"/>
      <c r="C1239" s="2"/>
    </row>
    <row r="1240" spans="2:3" hidden="1">
      <c r="B1240" s="2"/>
      <c r="C1240" s="2"/>
    </row>
    <row r="1241" spans="2:3" hidden="1">
      <c r="B1241" s="2"/>
      <c r="C1241" s="2"/>
    </row>
    <row r="1242" spans="2:3" hidden="1">
      <c r="B1242" s="2"/>
      <c r="C1242" s="2"/>
    </row>
    <row r="1243" spans="2:3" hidden="1">
      <c r="B1243" s="2"/>
      <c r="C1243" s="2"/>
    </row>
    <row r="1244" spans="2:3" hidden="1">
      <c r="B1244" s="2"/>
      <c r="C1244" s="2"/>
    </row>
    <row r="1245" spans="2:3" hidden="1">
      <c r="B1245" s="2"/>
      <c r="C1245" s="2"/>
    </row>
    <row r="1246" spans="2:3" hidden="1">
      <c r="B1246" s="2"/>
      <c r="C1246" s="2"/>
    </row>
    <row r="1247" spans="2:3" hidden="1">
      <c r="B1247" s="2"/>
      <c r="C1247" s="2"/>
    </row>
    <row r="1248" spans="2:3" hidden="1">
      <c r="B1248" s="2"/>
      <c r="C1248" s="2"/>
    </row>
    <row r="1249" spans="2:3" hidden="1">
      <c r="B1249" s="2"/>
      <c r="C1249" s="2"/>
    </row>
    <row r="1250" spans="2:3" hidden="1">
      <c r="B1250" s="2"/>
      <c r="C1250" s="2"/>
    </row>
    <row r="1251" spans="2:3" hidden="1">
      <c r="B1251" s="2"/>
      <c r="C1251" s="2"/>
    </row>
    <row r="1252" spans="2:3" hidden="1">
      <c r="B1252" s="2"/>
      <c r="C1252" s="2"/>
    </row>
    <row r="1253" spans="2:3" hidden="1">
      <c r="B1253" s="2"/>
      <c r="C1253" s="2"/>
    </row>
    <row r="1254" spans="2:3" hidden="1">
      <c r="B1254" s="2"/>
      <c r="C1254" s="2"/>
    </row>
    <row r="1255" spans="2:3" hidden="1">
      <c r="B1255" s="2"/>
      <c r="C1255" s="2"/>
    </row>
    <row r="1256" spans="2:3" hidden="1">
      <c r="B1256" s="2"/>
      <c r="C1256" s="2"/>
    </row>
    <row r="1257" spans="2:3" hidden="1">
      <c r="B1257" s="2"/>
      <c r="C1257" s="2"/>
    </row>
    <row r="1258" spans="2:3" hidden="1">
      <c r="B1258" s="2"/>
      <c r="C1258" s="2"/>
    </row>
    <row r="1259" spans="2:3" hidden="1">
      <c r="B1259" s="2"/>
      <c r="C1259" s="2"/>
    </row>
    <row r="1260" spans="2:3" hidden="1">
      <c r="B1260" s="2"/>
      <c r="C1260" s="2"/>
    </row>
    <row r="1261" spans="2:3" hidden="1">
      <c r="B1261" s="2"/>
      <c r="C1261" s="2"/>
    </row>
    <row r="1262" spans="2:3" hidden="1">
      <c r="B1262" s="2"/>
      <c r="C1262" s="2"/>
    </row>
    <row r="1263" spans="2:3" hidden="1">
      <c r="B1263" s="2"/>
      <c r="C1263" s="2"/>
    </row>
    <row r="1264" spans="2:3" hidden="1">
      <c r="B1264" s="2"/>
      <c r="C1264" s="2"/>
    </row>
    <row r="1265" spans="2:3" hidden="1">
      <c r="B1265" s="2"/>
      <c r="C1265" s="2"/>
    </row>
    <row r="1266" spans="2:3" hidden="1">
      <c r="B1266" s="2"/>
      <c r="C1266" s="2"/>
    </row>
    <row r="1267" spans="2:3" hidden="1">
      <c r="B1267" s="2"/>
      <c r="C1267" s="2"/>
    </row>
    <row r="1268" spans="2:3" hidden="1">
      <c r="B1268" s="2"/>
      <c r="C1268" s="2"/>
    </row>
    <row r="1269" spans="2:3" hidden="1">
      <c r="B1269" s="2"/>
      <c r="C1269" s="2"/>
    </row>
    <row r="1270" spans="2:3" hidden="1">
      <c r="B1270" s="2"/>
      <c r="C1270" s="2"/>
    </row>
    <row r="1271" spans="2:3" hidden="1">
      <c r="B1271" s="2"/>
      <c r="C1271" s="2"/>
    </row>
    <row r="1272" spans="2:3" hidden="1">
      <c r="B1272" s="2"/>
      <c r="C1272" s="2"/>
    </row>
    <row r="1273" spans="2:3" hidden="1">
      <c r="B1273" s="2"/>
      <c r="C1273" s="2"/>
    </row>
    <row r="1274" spans="2:3" hidden="1">
      <c r="B1274" s="2"/>
      <c r="C1274" s="2"/>
    </row>
    <row r="1275" spans="2:3" hidden="1">
      <c r="B1275" s="2"/>
      <c r="C1275" s="2"/>
    </row>
    <row r="1276" spans="2:3" hidden="1">
      <c r="B1276" s="2"/>
      <c r="C1276" s="2"/>
    </row>
    <row r="1277" spans="2:3" hidden="1">
      <c r="B1277" s="2"/>
      <c r="C1277" s="2"/>
    </row>
    <row r="1278" spans="2:3" hidden="1">
      <c r="B1278" s="2"/>
      <c r="C1278" s="2"/>
    </row>
    <row r="1279" spans="2:3" hidden="1">
      <c r="B1279" s="2"/>
      <c r="C1279" s="2"/>
    </row>
    <row r="1280" spans="2:3" hidden="1">
      <c r="B1280" s="2"/>
      <c r="C1280" s="2"/>
    </row>
    <row r="1281" spans="2:3" hidden="1">
      <c r="B1281" s="2"/>
      <c r="C1281" s="2"/>
    </row>
    <row r="1282" spans="2:3" hidden="1">
      <c r="B1282" s="2"/>
      <c r="C1282" s="2"/>
    </row>
    <row r="1283" spans="2:3" hidden="1">
      <c r="B1283" s="2"/>
      <c r="C1283" s="2"/>
    </row>
    <row r="1284" spans="2:3" hidden="1">
      <c r="B1284" s="2"/>
      <c r="C1284" s="2"/>
    </row>
    <row r="1285" spans="2:3" hidden="1">
      <c r="B1285" s="2"/>
      <c r="C1285" s="2"/>
    </row>
    <row r="1286" spans="2:3" hidden="1">
      <c r="B1286" s="2"/>
      <c r="C1286" s="2"/>
    </row>
    <row r="1287" spans="2:3" hidden="1">
      <c r="B1287" s="2"/>
      <c r="C1287" s="2"/>
    </row>
    <row r="1288" spans="2:3" hidden="1">
      <c r="B1288" s="2"/>
      <c r="C1288" s="2"/>
    </row>
    <row r="1289" spans="2:3" hidden="1">
      <c r="B1289" s="2"/>
      <c r="C1289" s="2"/>
    </row>
    <row r="1290" spans="2:3" hidden="1">
      <c r="B1290" s="2"/>
      <c r="C1290" s="2"/>
    </row>
    <row r="1291" spans="2:3" hidden="1">
      <c r="B1291" s="2"/>
      <c r="C1291" s="2"/>
    </row>
    <row r="1292" spans="2:3" hidden="1">
      <c r="B1292" s="2"/>
      <c r="C1292" s="2"/>
    </row>
    <row r="1293" spans="2:3" hidden="1">
      <c r="B1293" s="2"/>
      <c r="C1293" s="2"/>
    </row>
    <row r="1294" spans="2:3" hidden="1">
      <c r="B1294" s="2"/>
      <c r="C1294" s="2"/>
    </row>
    <row r="1295" spans="2:3" hidden="1">
      <c r="B1295" s="2"/>
      <c r="C1295" s="2"/>
    </row>
    <row r="1296" spans="2:3" hidden="1">
      <c r="B1296" s="2"/>
      <c r="C1296" s="2"/>
    </row>
    <row r="1297" spans="2:3" hidden="1">
      <c r="B1297" s="2"/>
      <c r="C1297" s="2"/>
    </row>
    <row r="1298" spans="2:3" hidden="1">
      <c r="B1298" s="2"/>
      <c r="C1298" s="2"/>
    </row>
    <row r="1299" spans="2:3" hidden="1">
      <c r="B1299" s="2"/>
      <c r="C1299" s="2"/>
    </row>
    <row r="1300" spans="2:3" hidden="1">
      <c r="B1300" s="2"/>
      <c r="C1300" s="2"/>
    </row>
    <row r="1301" spans="2:3" hidden="1">
      <c r="B1301" s="2"/>
      <c r="C1301" s="2"/>
    </row>
    <row r="1302" spans="2:3" hidden="1">
      <c r="B1302" s="2"/>
      <c r="C1302" s="2"/>
    </row>
    <row r="1303" spans="2:3" hidden="1">
      <c r="B1303" s="2"/>
      <c r="C1303" s="2"/>
    </row>
    <row r="1304" spans="2:3" hidden="1">
      <c r="B1304" s="2"/>
      <c r="C1304" s="2"/>
    </row>
    <row r="1305" spans="2:3" hidden="1">
      <c r="B1305" s="2"/>
      <c r="C1305" s="2"/>
    </row>
    <row r="1306" spans="2:3" hidden="1">
      <c r="B1306" s="2"/>
      <c r="C1306" s="2"/>
    </row>
    <row r="1307" spans="2:3" hidden="1">
      <c r="B1307" s="2"/>
      <c r="C1307" s="2"/>
    </row>
    <row r="1308" spans="2:3" hidden="1">
      <c r="B1308" s="2"/>
      <c r="C1308" s="2"/>
    </row>
    <row r="1309" spans="2:3" hidden="1">
      <c r="B1309" s="2"/>
      <c r="C1309" s="2"/>
    </row>
    <row r="1310" spans="2:3" hidden="1">
      <c r="B1310" s="2"/>
      <c r="C1310" s="2"/>
    </row>
    <row r="1311" spans="2:3" hidden="1">
      <c r="B1311" s="2"/>
      <c r="C1311" s="2"/>
    </row>
    <row r="1312" spans="2:3" hidden="1">
      <c r="B1312" s="2"/>
      <c r="C1312" s="2"/>
    </row>
    <row r="1313" spans="2:3" hidden="1">
      <c r="B1313" s="2"/>
      <c r="C1313" s="2"/>
    </row>
    <row r="1314" spans="2:3" hidden="1">
      <c r="B1314" s="2"/>
      <c r="C1314" s="2"/>
    </row>
    <row r="1315" spans="2:3" hidden="1">
      <c r="B1315" s="2"/>
      <c r="C1315" s="2"/>
    </row>
    <row r="1316" spans="2:3" hidden="1">
      <c r="B1316" s="2"/>
      <c r="C1316" s="2"/>
    </row>
    <row r="1317" spans="2:3" hidden="1">
      <c r="B1317" s="2"/>
      <c r="C1317" s="2"/>
    </row>
    <row r="1318" spans="2:3" hidden="1">
      <c r="B1318" s="2"/>
      <c r="C1318" s="2"/>
    </row>
    <row r="1319" spans="2:3" hidden="1">
      <c r="B1319" s="2"/>
      <c r="C1319" s="2"/>
    </row>
    <row r="1320" spans="2:3" hidden="1">
      <c r="B1320" s="2"/>
      <c r="C1320" s="2"/>
    </row>
    <row r="1321" spans="2:3" hidden="1">
      <c r="B1321" s="2"/>
      <c r="C1321" s="2"/>
    </row>
    <row r="1322" spans="2:3" hidden="1">
      <c r="B1322" s="2"/>
      <c r="C1322" s="2"/>
    </row>
    <row r="1323" spans="2:3" hidden="1">
      <c r="B1323" s="2"/>
      <c r="C1323" s="2"/>
    </row>
    <row r="1324" spans="2:3" hidden="1">
      <c r="B1324" s="2"/>
      <c r="C1324" s="2"/>
    </row>
    <row r="1325" spans="2:3" hidden="1">
      <c r="B1325" s="2"/>
      <c r="C1325" s="2"/>
    </row>
    <row r="1326" spans="2:3" hidden="1">
      <c r="B1326" s="2"/>
      <c r="C1326" s="2"/>
    </row>
    <row r="1327" spans="2:3" hidden="1">
      <c r="B1327" s="2"/>
      <c r="C1327" s="2"/>
    </row>
    <row r="1328" spans="2:3" hidden="1">
      <c r="B1328" s="2"/>
      <c r="C1328" s="2"/>
    </row>
    <row r="1329" spans="2:3" hidden="1">
      <c r="B1329" s="2"/>
      <c r="C1329" s="2"/>
    </row>
    <row r="1330" spans="2:3" hidden="1">
      <c r="B1330" s="2"/>
      <c r="C1330" s="2"/>
    </row>
    <row r="1331" spans="2:3" hidden="1">
      <c r="B1331" s="2"/>
      <c r="C1331" s="2"/>
    </row>
    <row r="1332" spans="2:3" hidden="1">
      <c r="B1332" s="2"/>
      <c r="C1332" s="2"/>
    </row>
    <row r="1333" spans="2:3" hidden="1">
      <c r="B1333" s="2"/>
      <c r="C1333" s="2"/>
    </row>
    <row r="1334" spans="2:3" hidden="1">
      <c r="B1334" s="2"/>
      <c r="C1334" s="2"/>
    </row>
    <row r="1335" spans="2:3" hidden="1">
      <c r="B1335" s="2"/>
      <c r="C1335" s="2"/>
    </row>
    <row r="1336" spans="2:3" hidden="1">
      <c r="B1336" s="2"/>
      <c r="C1336" s="2"/>
    </row>
    <row r="1337" spans="2:3" hidden="1">
      <c r="B1337" s="2"/>
      <c r="C1337" s="2"/>
    </row>
    <row r="1338" spans="2:3" hidden="1">
      <c r="B1338" s="2"/>
      <c r="C1338" s="2"/>
    </row>
    <row r="1339" spans="2:3" hidden="1">
      <c r="B1339" s="2"/>
      <c r="C1339" s="2"/>
    </row>
    <row r="1340" spans="2:3" hidden="1">
      <c r="B1340" s="2"/>
      <c r="C1340" s="2"/>
    </row>
    <row r="1341" spans="2:3" hidden="1">
      <c r="B1341" s="2"/>
      <c r="C1341" s="2"/>
    </row>
    <row r="1342" spans="2:3" hidden="1">
      <c r="B1342" s="2"/>
      <c r="C1342" s="2"/>
    </row>
    <row r="1343" spans="2:3" hidden="1">
      <c r="B1343" s="2"/>
      <c r="C1343" s="2"/>
    </row>
    <row r="1344" spans="2:3" hidden="1">
      <c r="B1344" s="2"/>
      <c r="C1344" s="2"/>
    </row>
    <row r="1345" spans="2:3" hidden="1">
      <c r="B1345" s="2"/>
      <c r="C1345" s="2"/>
    </row>
    <row r="1346" spans="2:3" hidden="1">
      <c r="B1346" s="2"/>
      <c r="C1346" s="2"/>
    </row>
    <row r="1347" spans="2:3" hidden="1">
      <c r="B1347" s="2"/>
      <c r="C1347" s="2"/>
    </row>
    <row r="1348" spans="2:3" hidden="1">
      <c r="B1348" s="2"/>
      <c r="C1348" s="2"/>
    </row>
    <row r="1349" spans="2:3" hidden="1">
      <c r="B1349" s="2"/>
      <c r="C1349" s="2"/>
    </row>
    <row r="1350" spans="2:3" hidden="1">
      <c r="B1350" s="2"/>
      <c r="C1350" s="2"/>
    </row>
    <row r="1351" spans="2:3" hidden="1">
      <c r="B1351" s="2"/>
      <c r="C1351" s="2"/>
    </row>
    <row r="1352" spans="2:3" hidden="1">
      <c r="B1352" s="2"/>
      <c r="C1352" s="2"/>
    </row>
    <row r="1353" spans="2:3" hidden="1">
      <c r="B1353" s="2"/>
      <c r="C1353" s="2"/>
    </row>
    <row r="1354" spans="2:3" hidden="1">
      <c r="B1354" s="2"/>
      <c r="C1354" s="2"/>
    </row>
    <row r="1355" spans="2:3" hidden="1">
      <c r="B1355" s="2"/>
      <c r="C1355" s="2"/>
    </row>
    <row r="1356" spans="2:3" hidden="1">
      <c r="B1356" s="2"/>
      <c r="C1356" s="2"/>
    </row>
    <row r="1357" spans="2:3" hidden="1">
      <c r="B1357" s="2"/>
      <c r="C1357" s="2"/>
    </row>
    <row r="1358" spans="2:3" hidden="1">
      <c r="B1358" s="2"/>
      <c r="C1358" s="2"/>
    </row>
    <row r="1359" spans="2:3" hidden="1">
      <c r="B1359" s="2"/>
      <c r="C1359" s="2"/>
    </row>
    <row r="1360" spans="2:3" hidden="1">
      <c r="B1360" s="2"/>
      <c r="C1360" s="2"/>
    </row>
    <row r="1361" spans="2:3" hidden="1">
      <c r="B1361" s="2"/>
      <c r="C1361" s="2"/>
    </row>
    <row r="1362" spans="2:3" hidden="1">
      <c r="B1362" s="2"/>
      <c r="C1362" s="2"/>
    </row>
    <row r="1363" spans="2:3" hidden="1">
      <c r="B1363" s="2"/>
      <c r="C1363" s="2"/>
    </row>
    <row r="1364" spans="2:3" hidden="1">
      <c r="B1364" s="2"/>
      <c r="C1364" s="2"/>
    </row>
    <row r="1365" spans="2:3" hidden="1">
      <c r="B1365" s="2"/>
      <c r="C1365" s="2"/>
    </row>
    <row r="1366" spans="2:3" hidden="1">
      <c r="B1366" s="2"/>
      <c r="C1366" s="2"/>
    </row>
    <row r="1367" spans="2:3" hidden="1">
      <c r="B1367" s="2"/>
      <c r="C1367" s="2"/>
    </row>
    <row r="1368" spans="2:3" hidden="1">
      <c r="B1368" s="2"/>
      <c r="C1368" s="2"/>
    </row>
    <row r="1369" spans="2:3" hidden="1">
      <c r="B1369" s="2"/>
      <c r="C1369" s="2"/>
    </row>
    <row r="1370" spans="2:3" hidden="1">
      <c r="B1370" s="2"/>
      <c r="C1370" s="2"/>
    </row>
    <row r="1371" spans="2:3" hidden="1">
      <c r="B1371" s="2"/>
      <c r="C1371" s="2"/>
    </row>
    <row r="1372" spans="2:3" hidden="1">
      <c r="B1372" s="2"/>
      <c r="C1372" s="2"/>
    </row>
    <row r="1373" spans="2:3" hidden="1">
      <c r="B1373" s="2"/>
      <c r="C1373" s="2"/>
    </row>
    <row r="1374" spans="2:3" hidden="1">
      <c r="B1374" s="2"/>
      <c r="C1374" s="2"/>
    </row>
    <row r="1375" spans="2:3" hidden="1">
      <c r="B1375" s="2"/>
      <c r="C1375" s="2"/>
    </row>
    <row r="1376" spans="2:3" hidden="1">
      <c r="B1376" s="2"/>
      <c r="C1376" s="2"/>
    </row>
    <row r="1377" spans="2:3" hidden="1">
      <c r="B1377" s="2"/>
      <c r="C1377" s="2"/>
    </row>
    <row r="1378" spans="2:3" hidden="1">
      <c r="B1378" s="2"/>
      <c r="C1378" s="2"/>
    </row>
    <row r="1379" spans="2:3" hidden="1">
      <c r="B1379" s="2"/>
      <c r="C1379" s="2"/>
    </row>
    <row r="1380" spans="2:3" hidden="1">
      <c r="B1380" s="2"/>
      <c r="C1380" s="2"/>
    </row>
    <row r="1381" spans="2:3" hidden="1">
      <c r="B1381" s="2"/>
      <c r="C1381" s="2"/>
    </row>
    <row r="1382" spans="2:3" hidden="1">
      <c r="B1382" s="2"/>
      <c r="C1382" s="2"/>
    </row>
    <row r="1383" spans="2:3" hidden="1">
      <c r="B1383" s="2"/>
      <c r="C1383" s="2"/>
    </row>
    <row r="1384" spans="2:3" hidden="1">
      <c r="B1384" s="2"/>
      <c r="C1384" s="2"/>
    </row>
    <row r="1385" spans="2:3" hidden="1">
      <c r="B1385" s="2"/>
      <c r="C1385" s="2"/>
    </row>
    <row r="1386" spans="2:3" hidden="1">
      <c r="B1386" s="2"/>
      <c r="C1386" s="2"/>
    </row>
    <row r="1387" spans="2:3" hidden="1">
      <c r="B1387" s="2"/>
      <c r="C1387" s="2"/>
    </row>
    <row r="1388" spans="2:3" hidden="1">
      <c r="B1388" s="2"/>
      <c r="C1388" s="2"/>
    </row>
    <row r="1389" spans="2:3" hidden="1">
      <c r="B1389" s="2"/>
      <c r="C1389" s="2"/>
    </row>
    <row r="1390" spans="2:3" hidden="1">
      <c r="B1390" s="2"/>
      <c r="C1390" s="2"/>
    </row>
    <row r="1391" spans="2:3" hidden="1">
      <c r="B1391" s="2"/>
      <c r="C1391" s="2"/>
    </row>
    <row r="1392" spans="2:3" hidden="1">
      <c r="B1392" s="2"/>
      <c r="C1392" s="2"/>
    </row>
    <row r="1393" spans="2:3" hidden="1">
      <c r="B1393" s="2"/>
      <c r="C1393" s="2"/>
    </row>
    <row r="1394" spans="2:3" hidden="1">
      <c r="B1394" s="2"/>
      <c r="C1394" s="2"/>
    </row>
    <row r="1395" spans="2:3" hidden="1">
      <c r="B1395" s="2"/>
      <c r="C1395" s="2"/>
    </row>
    <row r="1396" spans="2:3" hidden="1">
      <c r="B1396" s="2"/>
      <c r="C1396" s="2"/>
    </row>
    <row r="1397" spans="2:3" hidden="1">
      <c r="B1397" s="2"/>
      <c r="C1397" s="2"/>
    </row>
    <row r="1398" spans="2:3" hidden="1">
      <c r="B1398" s="2"/>
      <c r="C1398" s="2"/>
    </row>
    <row r="1399" spans="2:3" hidden="1">
      <c r="B1399" s="2"/>
      <c r="C1399" s="2"/>
    </row>
    <row r="1400" spans="2:3" hidden="1">
      <c r="B1400" s="2"/>
      <c r="C1400" s="2"/>
    </row>
    <row r="1401" spans="2:3" hidden="1">
      <c r="B1401" s="2"/>
      <c r="C1401" s="2"/>
    </row>
    <row r="1402" spans="2:3" hidden="1">
      <c r="B1402" s="2"/>
      <c r="C1402" s="2"/>
    </row>
    <row r="1403" spans="2:3" hidden="1">
      <c r="B1403" s="2"/>
      <c r="C1403" s="2"/>
    </row>
    <row r="1404" spans="2:3" hidden="1">
      <c r="B1404" s="2"/>
      <c r="C1404" s="2"/>
    </row>
    <row r="1405" spans="2:3" hidden="1">
      <c r="B1405" s="2"/>
      <c r="C1405" s="2"/>
    </row>
    <row r="1406" spans="2:3" hidden="1">
      <c r="B1406" s="2"/>
      <c r="C1406" s="2"/>
    </row>
    <row r="1407" spans="2:3" hidden="1">
      <c r="B1407" s="2"/>
      <c r="C1407" s="2"/>
    </row>
    <row r="1408" spans="2:3" hidden="1">
      <c r="B1408" s="2"/>
      <c r="C1408" s="2"/>
    </row>
    <row r="1409" spans="2:3" hidden="1">
      <c r="B1409" s="2"/>
      <c r="C1409" s="2"/>
    </row>
    <row r="1410" spans="2:3" hidden="1">
      <c r="B1410" s="2"/>
      <c r="C1410" s="2"/>
    </row>
    <row r="1411" spans="2:3" hidden="1">
      <c r="B1411" s="2"/>
      <c r="C1411" s="2"/>
    </row>
    <row r="1412" spans="2:3" hidden="1">
      <c r="B1412" s="2"/>
      <c r="C1412" s="2"/>
    </row>
    <row r="1413" spans="2:3" hidden="1">
      <c r="B1413" s="2"/>
      <c r="C1413" s="2"/>
    </row>
    <row r="1414" spans="2:3" hidden="1">
      <c r="B1414" s="2"/>
      <c r="C1414" s="2"/>
    </row>
    <row r="1415" spans="2:3" hidden="1">
      <c r="B1415" s="2"/>
      <c r="C1415" s="2"/>
    </row>
    <row r="1416" spans="2:3" hidden="1">
      <c r="B1416" s="2"/>
      <c r="C1416" s="2"/>
    </row>
    <row r="1417" spans="2:3" hidden="1">
      <c r="B1417" s="2"/>
      <c r="C1417" s="2"/>
    </row>
    <row r="1418" spans="2:3" hidden="1">
      <c r="B1418" s="2"/>
      <c r="C1418" s="2"/>
    </row>
    <row r="1419" spans="2:3" hidden="1">
      <c r="B1419" s="2"/>
      <c r="C1419" s="2"/>
    </row>
    <row r="1420" spans="2:3" hidden="1">
      <c r="B1420" s="2"/>
      <c r="C1420" s="2"/>
    </row>
    <row r="1421" spans="2:3" hidden="1">
      <c r="B1421" s="2"/>
      <c r="C1421" s="2"/>
    </row>
    <row r="1422" spans="2:3" hidden="1">
      <c r="B1422" s="2"/>
      <c r="C1422" s="2"/>
    </row>
    <row r="1423" spans="2:3" hidden="1">
      <c r="B1423" s="2"/>
      <c r="C1423" s="2"/>
    </row>
    <row r="1424" spans="2:3" hidden="1">
      <c r="B1424" s="2"/>
      <c r="C1424" s="2"/>
    </row>
    <row r="1425" spans="2:3" hidden="1">
      <c r="B1425" s="2"/>
      <c r="C1425" s="2"/>
    </row>
    <row r="1426" spans="2:3" hidden="1">
      <c r="B1426" s="2"/>
      <c r="C1426" s="2"/>
    </row>
    <row r="1427" spans="2:3" hidden="1">
      <c r="B1427" s="2"/>
      <c r="C1427" s="2"/>
    </row>
    <row r="1428" spans="2:3" hidden="1">
      <c r="B1428" s="2"/>
      <c r="C1428" s="2"/>
    </row>
    <row r="1429" spans="2:3" hidden="1">
      <c r="B1429" s="2"/>
      <c r="C1429" s="2"/>
    </row>
    <row r="1430" spans="2:3" hidden="1">
      <c r="B1430" s="2"/>
      <c r="C1430" s="2"/>
    </row>
    <row r="1431" spans="2:3" hidden="1">
      <c r="B1431" s="2"/>
      <c r="C1431" s="2"/>
    </row>
    <row r="1432" spans="2:3" hidden="1">
      <c r="B1432" s="2"/>
      <c r="C1432" s="2"/>
    </row>
    <row r="1433" spans="2:3" hidden="1">
      <c r="B1433" s="2"/>
      <c r="C1433" s="2"/>
    </row>
    <row r="1434" spans="2:3" hidden="1">
      <c r="B1434" s="2"/>
      <c r="C1434" s="2"/>
    </row>
    <row r="1435" spans="2:3" hidden="1">
      <c r="B1435" s="2"/>
      <c r="C1435" s="2"/>
    </row>
    <row r="1436" spans="2:3" hidden="1">
      <c r="B1436" s="2"/>
      <c r="C1436" s="2"/>
    </row>
    <row r="1437" spans="2:3" hidden="1">
      <c r="B1437" s="2"/>
      <c r="C1437" s="2"/>
    </row>
    <row r="1438" spans="2:3" hidden="1">
      <c r="B1438" s="2"/>
      <c r="C1438" s="2"/>
    </row>
    <row r="1439" spans="2:3" hidden="1">
      <c r="B1439" s="2"/>
      <c r="C1439" s="2"/>
    </row>
    <row r="1440" spans="2:3" hidden="1">
      <c r="B1440" s="2"/>
      <c r="C1440" s="2"/>
    </row>
    <row r="1441" spans="2:3" hidden="1">
      <c r="B1441" s="2"/>
      <c r="C1441" s="2"/>
    </row>
    <row r="1442" spans="2:3" hidden="1">
      <c r="B1442" s="2"/>
      <c r="C1442" s="2"/>
    </row>
    <row r="1443" spans="2:3" hidden="1">
      <c r="B1443" s="2"/>
      <c r="C1443" s="2"/>
    </row>
    <row r="1444" spans="2:3" hidden="1">
      <c r="B1444" s="2"/>
      <c r="C1444" s="2"/>
    </row>
    <row r="1445" spans="2:3" hidden="1">
      <c r="B1445" s="2"/>
      <c r="C1445" s="2"/>
    </row>
    <row r="1446" spans="2:3" hidden="1">
      <c r="B1446" s="2"/>
      <c r="C1446" s="2"/>
    </row>
    <row r="1447" spans="2:3" hidden="1">
      <c r="B1447" s="2"/>
      <c r="C1447" s="2"/>
    </row>
    <row r="1448" spans="2:3" hidden="1">
      <c r="B1448" s="2"/>
      <c r="C1448" s="2"/>
    </row>
    <row r="1449" spans="2:3" hidden="1">
      <c r="B1449" s="2"/>
      <c r="C1449" s="2"/>
    </row>
    <row r="1450" spans="2:3" hidden="1">
      <c r="B1450" s="2"/>
      <c r="C1450" s="2"/>
    </row>
    <row r="1451" spans="2:3" hidden="1">
      <c r="B1451" s="2"/>
      <c r="C1451" s="2"/>
    </row>
    <row r="1452" spans="2:3" hidden="1">
      <c r="B1452" s="2"/>
      <c r="C1452" s="2"/>
    </row>
    <row r="1453" spans="2:3" hidden="1">
      <c r="B1453" s="2"/>
      <c r="C1453" s="2"/>
    </row>
    <row r="1454" spans="2:3" hidden="1">
      <c r="B1454" s="2"/>
      <c r="C1454" s="2"/>
    </row>
    <row r="1455" spans="2:3" hidden="1">
      <c r="B1455" s="2"/>
      <c r="C1455" s="2"/>
    </row>
    <row r="1456" spans="2:3" hidden="1">
      <c r="B1456" s="2"/>
      <c r="C1456" s="2"/>
    </row>
    <row r="1457" spans="2:3" hidden="1">
      <c r="B1457" s="2"/>
      <c r="C1457" s="2"/>
    </row>
    <row r="1458" spans="2:3" hidden="1">
      <c r="B1458" s="2"/>
      <c r="C1458" s="2"/>
    </row>
    <row r="1459" spans="2:3" hidden="1">
      <c r="B1459" s="2"/>
      <c r="C1459" s="2"/>
    </row>
    <row r="1460" spans="2:3" hidden="1">
      <c r="B1460" s="2"/>
      <c r="C1460" s="2"/>
    </row>
    <row r="1461" spans="2:3" hidden="1">
      <c r="B1461" s="2"/>
      <c r="C1461" s="2"/>
    </row>
    <row r="1462" spans="2:3" hidden="1">
      <c r="B1462" s="2"/>
      <c r="C1462" s="2"/>
    </row>
    <row r="1463" spans="2:3" hidden="1">
      <c r="B1463" s="2"/>
      <c r="C1463" s="2"/>
    </row>
    <row r="1464" spans="2:3" hidden="1">
      <c r="B1464" s="2"/>
      <c r="C1464" s="2"/>
    </row>
    <row r="1465" spans="2:3" hidden="1">
      <c r="B1465" s="2"/>
      <c r="C1465" s="2"/>
    </row>
    <row r="1466" spans="2:3" hidden="1">
      <c r="B1466" s="2"/>
      <c r="C1466" s="2"/>
    </row>
    <row r="1467" spans="2:3" hidden="1">
      <c r="B1467" s="2"/>
      <c r="C1467" s="2"/>
    </row>
    <row r="1468" spans="2:3" hidden="1">
      <c r="B1468" s="2"/>
      <c r="C1468" s="2"/>
    </row>
    <row r="1469" spans="2:3" hidden="1">
      <c r="B1469" s="2"/>
      <c r="C1469" s="2"/>
    </row>
    <row r="1470" spans="2:3" hidden="1">
      <c r="B1470" s="2"/>
      <c r="C1470" s="2"/>
    </row>
    <row r="1471" spans="2:3" hidden="1">
      <c r="B1471" s="2"/>
      <c r="C1471" s="2"/>
    </row>
    <row r="1472" spans="2:3" hidden="1">
      <c r="B1472" s="2"/>
      <c r="C1472" s="2"/>
    </row>
    <row r="1473" spans="2:3" hidden="1">
      <c r="B1473" s="2"/>
      <c r="C1473" s="2"/>
    </row>
    <row r="1474" spans="2:3" hidden="1">
      <c r="B1474" s="2"/>
      <c r="C1474" s="2"/>
    </row>
    <row r="1475" spans="2:3" hidden="1">
      <c r="B1475" s="2"/>
      <c r="C1475" s="2"/>
    </row>
    <row r="1476" spans="2:3" hidden="1">
      <c r="B1476" s="2"/>
      <c r="C1476" s="2"/>
    </row>
    <row r="1477" spans="2:3" hidden="1">
      <c r="B1477" s="2"/>
      <c r="C1477" s="2"/>
    </row>
    <row r="1478" spans="2:3" hidden="1">
      <c r="B1478" s="2"/>
      <c r="C1478" s="2"/>
    </row>
    <row r="1479" spans="2:3" hidden="1">
      <c r="B1479" s="2"/>
      <c r="C1479" s="2"/>
    </row>
    <row r="1480" spans="2:3" hidden="1">
      <c r="B1480" s="2"/>
      <c r="C1480" s="2"/>
    </row>
    <row r="1481" spans="2:3" hidden="1">
      <c r="B1481" s="2"/>
      <c r="C1481" s="2"/>
    </row>
    <row r="1482" spans="2:3" hidden="1">
      <c r="B1482" s="2"/>
      <c r="C1482" s="2"/>
    </row>
    <row r="1483" spans="2:3" hidden="1">
      <c r="B1483" s="2"/>
      <c r="C1483" s="2"/>
    </row>
    <row r="1484" spans="2:3" hidden="1">
      <c r="B1484" s="2"/>
      <c r="C1484" s="2"/>
    </row>
    <row r="1485" spans="2:3" hidden="1">
      <c r="B1485" s="2"/>
      <c r="C1485" s="2"/>
    </row>
    <row r="1486" spans="2:3" hidden="1">
      <c r="B1486" s="2"/>
      <c r="C1486" s="2"/>
    </row>
    <row r="1487" spans="2:3" hidden="1">
      <c r="B1487" s="2"/>
      <c r="C1487" s="2"/>
    </row>
    <row r="1488" spans="2:3"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136">
    <mergeCell ref="C733:D733"/>
    <mergeCell ref="C738:D738"/>
    <mergeCell ref="B746:D746"/>
    <mergeCell ref="B748:D748"/>
    <mergeCell ref="B751:D751"/>
    <mergeCell ref="B783:D783"/>
    <mergeCell ref="C712:D712"/>
    <mergeCell ref="C715:D715"/>
    <mergeCell ref="C716:D716"/>
    <mergeCell ref="C724:D724"/>
    <mergeCell ref="C727:D727"/>
    <mergeCell ref="C728:D728"/>
    <mergeCell ref="C697:D697"/>
    <mergeCell ref="C698:D698"/>
    <mergeCell ref="C705:D705"/>
    <mergeCell ref="C709:D709"/>
    <mergeCell ref="C710:D710"/>
    <mergeCell ref="C711:D711"/>
    <mergeCell ref="C677:D677"/>
    <mergeCell ref="C678:D678"/>
    <mergeCell ref="C679:D679"/>
    <mergeCell ref="C680:D680"/>
    <mergeCell ref="C695:D695"/>
    <mergeCell ref="C696:D696"/>
    <mergeCell ref="C644:D644"/>
    <mergeCell ref="C645:D645"/>
    <mergeCell ref="C663:D663"/>
    <mergeCell ref="C667:D667"/>
    <mergeCell ref="C673:D673"/>
    <mergeCell ref="C676:D676"/>
    <mergeCell ref="B611:D611"/>
    <mergeCell ref="B613:D613"/>
    <mergeCell ref="B616:D616"/>
    <mergeCell ref="C627:D627"/>
    <mergeCell ref="C630:D630"/>
    <mergeCell ref="C636:D636"/>
    <mergeCell ref="C39:D39"/>
    <mergeCell ref="C187:D187"/>
    <mergeCell ref="B7:D7"/>
    <mergeCell ref="B9:D9"/>
    <mergeCell ref="B12:D12"/>
    <mergeCell ref="C22:D22"/>
    <mergeCell ref="C28:D28"/>
    <mergeCell ref="C33:D33"/>
    <mergeCell ref="B605:C605"/>
    <mergeCell ref="C255:D255"/>
    <mergeCell ref="C297:D297"/>
    <mergeCell ref="C272:D272"/>
    <mergeCell ref="C275:D275"/>
    <mergeCell ref="C258:D258"/>
    <mergeCell ref="C265:D265"/>
    <mergeCell ref="C270:D270"/>
    <mergeCell ref="C271:D271"/>
    <mergeCell ref="C293:D293"/>
    <mergeCell ref="C375:D375"/>
    <mergeCell ref="C383:D383"/>
    <mergeCell ref="B306:D306"/>
    <mergeCell ref="B308:D308"/>
    <mergeCell ref="B311:D311"/>
    <mergeCell ref="B344:D344"/>
    <mergeCell ref="H607:J607"/>
    <mergeCell ref="H605:J605"/>
    <mergeCell ref="C284:D284"/>
    <mergeCell ref="C287:D287"/>
    <mergeCell ref="C288:D288"/>
    <mergeCell ref="C190:D190"/>
    <mergeCell ref="C196:D196"/>
    <mergeCell ref="B174:D174"/>
    <mergeCell ref="B176:D176"/>
    <mergeCell ref="B179:D179"/>
    <mergeCell ref="C269:D269"/>
    <mergeCell ref="C237:D237"/>
    <mergeCell ref="C238:D238"/>
    <mergeCell ref="C223:D223"/>
    <mergeCell ref="C204:D204"/>
    <mergeCell ref="C276:D276"/>
    <mergeCell ref="C205:D205"/>
    <mergeCell ref="C227:D227"/>
    <mergeCell ref="C233:D233"/>
    <mergeCell ref="C236:D236"/>
    <mergeCell ref="C240:D240"/>
    <mergeCell ref="C239:D239"/>
    <mergeCell ref="C256:D256"/>
    <mergeCell ref="C257:D257"/>
    <mergeCell ref="C566:D566"/>
    <mergeCell ref="C503:D503"/>
    <mergeCell ref="C524:D524"/>
    <mergeCell ref="B353:D353"/>
    <mergeCell ref="C361:D361"/>
    <mergeCell ref="B348:D348"/>
    <mergeCell ref="B350:D350"/>
    <mergeCell ref="C399:D399"/>
    <mergeCell ref="C388:D388"/>
    <mergeCell ref="C422:D422"/>
    <mergeCell ref="C402:D402"/>
    <mergeCell ref="C396:D396"/>
    <mergeCell ref="C481:D481"/>
    <mergeCell ref="B451:D451"/>
    <mergeCell ref="B435:D435"/>
    <mergeCell ref="C391:D391"/>
    <mergeCell ref="C423:D423"/>
    <mergeCell ref="C426:D426"/>
    <mergeCell ref="B433:D433"/>
    <mergeCell ref="C405:D405"/>
    <mergeCell ref="B438:D438"/>
    <mergeCell ref="C425:D425"/>
    <mergeCell ref="C406:D406"/>
    <mergeCell ref="C409:D409"/>
    <mergeCell ref="B449:D449"/>
    <mergeCell ref="C412:D412"/>
    <mergeCell ref="C424:D424"/>
    <mergeCell ref="B454:D454"/>
    <mergeCell ref="I9:J9"/>
    <mergeCell ref="I10:J12"/>
    <mergeCell ref="G603:J603"/>
    <mergeCell ref="G601:J601"/>
    <mergeCell ref="G604:J604"/>
    <mergeCell ref="B604:C604"/>
    <mergeCell ref="G600:J600"/>
    <mergeCell ref="C465:D465"/>
    <mergeCell ref="C468:D468"/>
    <mergeCell ref="C471:D471"/>
    <mergeCell ref="C535:D535"/>
    <mergeCell ref="C541:D541"/>
    <mergeCell ref="C544:D544"/>
    <mergeCell ref="C461:D461"/>
    <mergeCell ref="C497:D497"/>
    <mergeCell ref="C502:D502"/>
    <mergeCell ref="C531:D531"/>
    <mergeCell ref="C591:D591"/>
    <mergeCell ref="C512:D512"/>
    <mergeCell ref="C536:D536"/>
    <mergeCell ref="C516:D516"/>
    <mergeCell ref="C521:D521"/>
    <mergeCell ref="C586:D586"/>
    <mergeCell ref="C478:D478"/>
  </mergeCells>
  <phoneticPr fontId="3" type="noConversion"/>
  <conditionalFormatting sqref="E447:J447">
    <cfRule type="cellIs" dxfId="131" priority="254" stopIfTrue="1" operator="notEqual">
      <formula>0</formula>
    </cfRule>
  </conditionalFormatting>
  <conditionalFormatting sqref="F592:F595">
    <cfRule type="cellIs" dxfId="130" priority="252" stopIfTrue="1" operator="notEqual">
      <formula>0</formula>
    </cfRule>
  </conditionalFormatting>
  <conditionalFormatting sqref="E313">
    <cfRule type="cellIs" dxfId="129" priority="184" stopIfTrue="1" operator="equal">
      <formula>98</formula>
    </cfRule>
    <cfRule type="cellIs" dxfId="128" priority="185" stopIfTrue="1" operator="equal">
      <formula>96</formula>
    </cfRule>
    <cfRule type="cellIs" dxfId="127" priority="186" stopIfTrue="1" operator="equal">
      <formula>42</formula>
    </cfRule>
    <cfRule type="cellIs" dxfId="126" priority="187" stopIfTrue="1" operator="equal">
      <formula>97</formula>
    </cfRule>
    <cfRule type="cellIs" dxfId="125" priority="188" stopIfTrue="1" operator="equal">
      <formula>33</formula>
    </cfRule>
  </conditionalFormatting>
  <conditionalFormatting sqref="F179">
    <cfRule type="cellIs" dxfId="124" priority="178" stopIfTrue="1" operator="equal">
      <formula>0</formula>
    </cfRule>
  </conditionalFormatting>
  <conditionalFormatting sqref="F311">
    <cfRule type="cellIs" dxfId="123" priority="177" stopIfTrue="1" operator="equal">
      <formula>0</formula>
    </cfRule>
  </conditionalFormatting>
  <conditionalFormatting sqref="F353">
    <cfRule type="cellIs" dxfId="122" priority="176" stopIfTrue="1" operator="equal">
      <formula>0</formula>
    </cfRule>
  </conditionalFormatting>
  <conditionalFormatting sqref="F438">
    <cfRule type="cellIs" dxfId="121" priority="175" stopIfTrue="1" operator="equal">
      <formula>0</formula>
    </cfRule>
  </conditionalFormatting>
  <conditionalFormatting sqref="F454">
    <cfRule type="cellIs" dxfId="120" priority="174" stopIfTrue="1" operator="equal">
      <formula>0</formula>
    </cfRule>
  </conditionalFormatting>
  <conditionalFormatting sqref="E598:J598">
    <cfRule type="cellIs" dxfId="119" priority="173" stopIfTrue="1" operator="notEqual">
      <formula>0</formula>
    </cfRule>
  </conditionalFormatting>
  <conditionalFormatting sqref="E15">
    <cfRule type="cellIs" dxfId="118" priority="135" stopIfTrue="1" operator="equal">
      <formula>98</formula>
    </cfRule>
    <cfRule type="cellIs" dxfId="117" priority="137" stopIfTrue="1" operator="equal">
      <formula>96</formula>
    </cfRule>
    <cfRule type="cellIs" dxfId="116" priority="138" stopIfTrue="1" operator="equal">
      <formula>42</formula>
    </cfRule>
    <cfRule type="cellIs" dxfId="115" priority="139" stopIfTrue="1" operator="equal">
      <formula>97</formula>
    </cfRule>
    <cfRule type="cellIs" dxfId="114" priority="140" stopIfTrue="1" operator="equal">
      <formula>33</formula>
    </cfRule>
  </conditionalFormatting>
  <conditionalFormatting sqref="F15">
    <cfRule type="cellIs" dxfId="113" priority="131" stopIfTrue="1" operator="equal">
      <formula>"ЧУЖДИ СРЕДСТВА"</formula>
    </cfRule>
    <cfRule type="cellIs" dxfId="112" priority="132" stopIfTrue="1" operator="equal">
      <formula>"СЕС - ДМП"</formula>
    </cfRule>
    <cfRule type="cellIs" dxfId="111" priority="133" stopIfTrue="1" operator="equal">
      <formula>"СЕС - РА"</formula>
    </cfRule>
    <cfRule type="cellIs" dxfId="110" priority="134" stopIfTrue="1" operator="equal">
      <formula>"СЕС - ДЕС"</formula>
    </cfRule>
    <cfRule type="cellIs" dxfId="109" priority="136" stopIfTrue="1" operator="equal">
      <formula>"СЕС - КСФ"</formula>
    </cfRule>
  </conditionalFormatting>
  <conditionalFormatting sqref="E181">
    <cfRule type="cellIs" dxfId="108" priority="125" stopIfTrue="1" operator="equal">
      <formula>98</formula>
    </cfRule>
    <cfRule type="cellIs" dxfId="107" priority="127" stopIfTrue="1" operator="equal">
      <formula>96</formula>
    </cfRule>
    <cfRule type="cellIs" dxfId="106" priority="128" stopIfTrue="1" operator="equal">
      <formula>42</formula>
    </cfRule>
    <cfRule type="cellIs" dxfId="105" priority="129" stopIfTrue="1" operator="equal">
      <formula>97</formula>
    </cfRule>
    <cfRule type="cellIs" dxfId="104" priority="130" stopIfTrue="1" operator="equal">
      <formula>33</formula>
    </cfRule>
  </conditionalFormatting>
  <conditionalFormatting sqref="E355">
    <cfRule type="cellIs" dxfId="103" priority="115" stopIfTrue="1" operator="equal">
      <formula>98</formula>
    </cfRule>
    <cfRule type="cellIs" dxfId="102" priority="117" stopIfTrue="1" operator="equal">
      <formula>96</formula>
    </cfRule>
    <cfRule type="cellIs" dxfId="101" priority="118" stopIfTrue="1" operator="equal">
      <formula>42</formula>
    </cfRule>
    <cfRule type="cellIs" dxfId="100" priority="119" stopIfTrue="1" operator="equal">
      <formula>97</formula>
    </cfRule>
    <cfRule type="cellIs" dxfId="99" priority="120" stopIfTrue="1" operator="equal">
      <formula>33</formula>
    </cfRule>
  </conditionalFormatting>
  <conditionalFormatting sqref="E440">
    <cfRule type="cellIs" dxfId="98" priority="105" stopIfTrue="1" operator="equal">
      <formula>98</formula>
    </cfRule>
    <cfRule type="cellIs" dxfId="97" priority="107" stopIfTrue="1" operator="equal">
      <formula>96</formula>
    </cfRule>
    <cfRule type="cellIs" dxfId="96" priority="108" stopIfTrue="1" operator="equal">
      <formula>42</formula>
    </cfRule>
    <cfRule type="cellIs" dxfId="95" priority="109" stopIfTrue="1" operator="equal">
      <formula>97</formula>
    </cfRule>
    <cfRule type="cellIs" dxfId="94" priority="110" stopIfTrue="1" operator="equal">
      <formula>33</formula>
    </cfRule>
  </conditionalFormatting>
  <conditionalFormatting sqref="E456">
    <cfRule type="cellIs" dxfId="93" priority="95" stopIfTrue="1" operator="equal">
      <formula>98</formula>
    </cfRule>
    <cfRule type="cellIs" dxfId="92" priority="97" stopIfTrue="1" operator="equal">
      <formula>96</formula>
    </cfRule>
    <cfRule type="cellIs" dxfId="91" priority="98" stopIfTrue="1" operator="equal">
      <formula>42</formula>
    </cfRule>
    <cfRule type="cellIs" dxfId="90" priority="99" stopIfTrue="1" operator="equal">
      <formula>97</formula>
    </cfRule>
    <cfRule type="cellIs" dxfId="89" priority="100" stopIfTrue="1" operator="equal">
      <formula>33</formula>
    </cfRule>
  </conditionalFormatting>
  <conditionalFormatting sqref="F181">
    <cfRule type="cellIs" dxfId="88" priority="86" stopIfTrue="1" operator="equal">
      <formula>"ЧУЖДИ СРЕДСТВА"</formula>
    </cfRule>
    <cfRule type="cellIs" dxfId="87" priority="87" stopIfTrue="1" operator="equal">
      <formula>"СЕС - ДМП"</formula>
    </cfRule>
    <cfRule type="cellIs" dxfId="86" priority="88" stopIfTrue="1" operator="equal">
      <formula>"СЕС - РА"</formula>
    </cfRule>
    <cfRule type="cellIs" dxfId="85" priority="89" stopIfTrue="1" operator="equal">
      <formula>"СЕС - ДЕС"</formula>
    </cfRule>
    <cfRule type="cellIs" dxfId="84" priority="90" stopIfTrue="1" operator="equal">
      <formula>"СЕС - КСФ"</formula>
    </cfRule>
  </conditionalFormatting>
  <conditionalFormatting sqref="F313">
    <cfRule type="cellIs" dxfId="83" priority="81" stopIfTrue="1" operator="equal">
      <formula>"ЧУЖДИ СРЕДСТВА"</formula>
    </cfRule>
    <cfRule type="cellIs" dxfId="82" priority="82" stopIfTrue="1" operator="equal">
      <formula>"СЕС - ДМП"</formula>
    </cfRule>
    <cfRule type="cellIs" dxfId="81" priority="83" stopIfTrue="1" operator="equal">
      <formula>"СЕС - РА"</formula>
    </cfRule>
    <cfRule type="cellIs" dxfId="80" priority="84" stopIfTrue="1" operator="equal">
      <formula>"СЕС - ДЕС"</formula>
    </cfRule>
    <cfRule type="cellIs" dxfId="79" priority="85" stopIfTrue="1" operator="equal">
      <formula>"СЕС - КСФ"</formula>
    </cfRule>
  </conditionalFormatting>
  <conditionalFormatting sqref="F355">
    <cfRule type="cellIs" dxfId="78" priority="76" stopIfTrue="1" operator="equal">
      <formula>"ЧУЖДИ СРЕДСТВА"</formula>
    </cfRule>
    <cfRule type="cellIs" dxfId="77" priority="77" stopIfTrue="1" operator="equal">
      <formula>"СЕС - ДМП"</formula>
    </cfRule>
    <cfRule type="cellIs" dxfId="76" priority="78" stopIfTrue="1" operator="equal">
      <formula>"СЕС - РА"</formula>
    </cfRule>
    <cfRule type="cellIs" dxfId="75" priority="79" stopIfTrue="1" operator="equal">
      <formula>"СЕС - ДЕС"</formula>
    </cfRule>
    <cfRule type="cellIs" dxfId="74" priority="80" stopIfTrue="1" operator="equal">
      <formula>"СЕС - КСФ"</formula>
    </cfRule>
  </conditionalFormatting>
  <conditionalFormatting sqref="F440">
    <cfRule type="cellIs" dxfId="73" priority="71" stopIfTrue="1" operator="equal">
      <formula>"ЧУЖДИ СРЕДСТВА"</formula>
    </cfRule>
    <cfRule type="cellIs" dxfId="72" priority="72" stopIfTrue="1" operator="equal">
      <formula>"СЕС - ДМП"</formula>
    </cfRule>
    <cfRule type="cellIs" dxfId="71" priority="73" stopIfTrue="1" operator="equal">
      <formula>"СЕС - РА"</formula>
    </cfRule>
    <cfRule type="cellIs" dxfId="70" priority="74" stopIfTrue="1" operator="equal">
      <formula>"СЕС - ДЕС"</formula>
    </cfRule>
    <cfRule type="cellIs" dxfId="69" priority="75" stopIfTrue="1" operator="equal">
      <formula>"СЕС - КСФ"</formula>
    </cfRule>
  </conditionalFormatting>
  <conditionalFormatting sqref="F456">
    <cfRule type="cellIs" dxfId="68" priority="66" stopIfTrue="1" operator="equal">
      <formula>"ЧУЖДИ СРЕДСТВА"</formula>
    </cfRule>
    <cfRule type="cellIs" dxfId="67" priority="67" stopIfTrue="1" operator="equal">
      <formula>"СЕС - ДМП"</formula>
    </cfRule>
    <cfRule type="cellIs" dxfId="66" priority="68" stopIfTrue="1" operator="equal">
      <formula>"СЕС - РА"</formula>
    </cfRule>
    <cfRule type="cellIs" dxfId="65" priority="69" stopIfTrue="1" operator="equal">
      <formula>"СЕС - ДЕС"</formula>
    </cfRule>
    <cfRule type="cellIs" dxfId="64" priority="70" stopIfTrue="1" operator="equal">
      <formula>"СЕС - КСФ"</formula>
    </cfRule>
  </conditionalFormatting>
  <conditionalFormatting sqref="D447">
    <cfRule type="cellIs" dxfId="63" priority="65" stopIfTrue="1" operator="notEqual">
      <formula>0</formula>
    </cfRule>
  </conditionalFormatting>
  <conditionalFormatting sqref="D598">
    <cfRule type="cellIs" dxfId="62" priority="64" stopIfTrue="1" operator="notEqual">
      <formula>0</formula>
    </cfRule>
  </conditionalFormatting>
  <conditionalFormatting sqref="I9:J9">
    <cfRule type="cellIs" dxfId="61" priority="56" stopIfTrue="1" operator="between">
      <formula>1000000000000</formula>
      <formula>9999999999999990</formula>
    </cfRule>
    <cfRule type="cellIs" dxfId="60" priority="57" stopIfTrue="1" operator="between">
      <formula>10000000000</formula>
      <formula>999999999999</formula>
    </cfRule>
    <cfRule type="cellIs" dxfId="59" priority="58" stopIfTrue="1" operator="between">
      <formula>1000000</formula>
      <formula>99999999</formula>
    </cfRule>
    <cfRule type="cellIs" dxfId="58" priority="59" stopIfTrue="1" operator="between">
      <formula>100</formula>
      <formula>9999</formula>
    </cfRule>
  </conditionalFormatting>
  <conditionalFormatting sqref="B587">
    <cfRule type="cellIs" dxfId="57" priority="54" stopIfTrue="1" operator="notEqual">
      <formula>0</formula>
    </cfRule>
  </conditionalFormatting>
  <conditionalFormatting sqref="E588">
    <cfRule type="expression" dxfId="56" priority="45" stopIfTrue="1">
      <formula>AND($F$12&lt;&gt;"9900",E588&lt;0)</formula>
    </cfRule>
  </conditionalFormatting>
  <conditionalFormatting sqref="E589">
    <cfRule type="expression" dxfId="55" priority="44" stopIfTrue="1">
      <formula>AND($F$12&lt;&gt;"9900",E589&gt;0)</formula>
    </cfRule>
  </conditionalFormatting>
  <conditionalFormatting sqref="B588">
    <cfRule type="cellIs" dxfId="54" priority="43" stopIfTrue="1" operator="notEqual">
      <formula>0</formula>
    </cfRule>
  </conditionalFormatting>
  <conditionalFormatting sqref="B589">
    <cfRule type="cellIs" dxfId="53" priority="42" stopIfTrue="1" operator="notEqual">
      <formula>0</formula>
    </cfRule>
  </conditionalFormatting>
  <conditionalFormatting sqref="B590">
    <cfRule type="cellIs" dxfId="52" priority="41" stopIfTrue="1" operator="notEqual">
      <formula>0</formula>
    </cfRule>
  </conditionalFormatting>
  <conditionalFormatting sqref="E590">
    <cfRule type="expression" dxfId="51" priority="40" stopIfTrue="1">
      <formula>AND($F$12&lt;&gt;"9900",E590&gt;0)</formula>
    </cfRule>
  </conditionalFormatting>
  <conditionalFormatting sqref="M567:M578">
    <cfRule type="cellIs" dxfId="50" priority="38" stopIfTrue="1" operator="notEqual">
      <formula>0</formula>
    </cfRule>
  </conditionalFormatting>
  <conditionalFormatting sqref="B568:B572">
    <cfRule type="cellIs" dxfId="49" priority="37" stopIfTrue="1" operator="notEqual">
      <formula>0</formula>
    </cfRule>
  </conditionalFormatting>
  <conditionalFormatting sqref="B581:B582">
    <cfRule type="cellIs" dxfId="48" priority="36" stopIfTrue="1" operator="notEqual">
      <formula>0</formula>
    </cfRule>
  </conditionalFormatting>
  <conditionalFormatting sqref="B573">
    <cfRule type="cellIs" dxfId="47" priority="35" stopIfTrue="1" operator="notEqual">
      <formula>0</formula>
    </cfRule>
  </conditionalFormatting>
  <conditionalFormatting sqref="B574:B578">
    <cfRule type="cellIs" dxfId="46" priority="34" stopIfTrue="1" operator="notEqual">
      <formula>0</formula>
    </cfRule>
  </conditionalFormatting>
  <conditionalFormatting sqref="B583:B584">
    <cfRule type="cellIs" dxfId="45" priority="33" stopIfTrue="1" operator="notEqual">
      <formula>0</formula>
    </cfRule>
  </conditionalFormatting>
  <conditionalFormatting sqref="M583">
    <cfRule type="cellIs" dxfId="44" priority="26" stopIfTrue="1" operator="notEqual">
      <formula>0</formula>
    </cfRule>
  </conditionalFormatting>
  <conditionalFormatting sqref="M584">
    <cfRule type="cellIs" dxfId="43" priority="25" stopIfTrue="1" operator="notEqual">
      <formula>0</formula>
    </cfRule>
  </conditionalFormatting>
  <conditionalFormatting sqref="M581">
    <cfRule type="cellIs" dxfId="42" priority="24" stopIfTrue="1" operator="notEqual">
      <formula>0</formula>
    </cfRule>
  </conditionalFormatting>
  <conditionalFormatting sqref="M582">
    <cfRule type="cellIs" dxfId="41" priority="23" stopIfTrue="1" operator="notEqual">
      <formula>0</formula>
    </cfRule>
  </conditionalFormatting>
  <conditionalFormatting sqref="M587:M590">
    <cfRule type="cellIs" dxfId="40" priority="21" stopIfTrue="1" operator="notEqual">
      <formula>0</formula>
    </cfRule>
  </conditionalFormatting>
  <conditionalFormatting sqref="E753:F753">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742">
    <cfRule type="cellIs" dxfId="34" priority="15" stopIfTrue="1" operator="equal">
      <formula>0</formula>
    </cfRule>
  </conditionalFormatting>
  <conditionalFormatting sqref="F616">
    <cfRule type="cellIs" dxfId="33" priority="14" stopIfTrue="1" operator="equal">
      <formula>0</formula>
    </cfRule>
  </conditionalFormatting>
  <conditionalFormatting sqref="F751">
    <cfRule type="cellIs" dxfId="32" priority="13" stopIfTrue="1" operator="equal">
      <formula>0</formula>
    </cfRule>
  </conditionalFormatting>
  <conditionalFormatting sqref="D625">
    <cfRule type="cellIs" dxfId="31" priority="12" stopIfTrue="1" operator="notEqual">
      <formula>"ИЗБЕРЕТЕ ДЕЙНОСТ"</formula>
    </cfRule>
  </conditionalFormatting>
  <conditionalFormatting sqref="C625">
    <cfRule type="cellIs" dxfId="30" priority="11" stopIfTrue="1" operator="notEqual">
      <formula>0</formula>
    </cfRule>
  </conditionalFormatting>
  <conditionalFormatting sqref="E618">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618">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formula1>EBK_DEIN</formula1>
    </dataValidation>
    <dataValidation type="list" allowBlank="1" showDropDown="1" showInputMessage="1" showErrorMessage="1" prompt="Използва се само  за финансово-правна форма СЕС-КСФ (код 98)_x000a_" sqref="D623">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dataValidation allowBlank="1" showInputMessage="1" showErrorMessage="1" prompt="Щатни бройки - без бройките за дейности, финансирани по единни разходни стандарти._x000a__x000a_" sqref="E756:F758"/>
    <dataValidation allowBlank="1" showInputMessage="1" showErrorMessage="1" prompt="Средногодишни щатни бройки - без бройките за дейности, финансирани по единни разходни стандарти._x000a__x000a_" sqref="E759:F761"/>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3"/>
  <dimension ref="A1:T304"/>
  <sheetViews>
    <sheetView topLeftCell="U84"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1017</v>
      </c>
      <c r="B1" s="29">
        <v>176</v>
      </c>
      <c r="I1" s="29"/>
    </row>
    <row r="2" spans="1:19">
      <c r="A2" s="29" t="s">
        <v>1018</v>
      </c>
      <c r="B2" s="29" t="s">
        <v>2246</v>
      </c>
      <c r="I2" s="29"/>
    </row>
    <row r="3" spans="1:19">
      <c r="A3" s="29" t="s">
        <v>1019</v>
      </c>
      <c r="B3" s="29" t="s">
        <v>2244</v>
      </c>
      <c r="I3" s="29"/>
    </row>
    <row r="4" spans="1:19" ht="15.75">
      <c r="A4" s="29" t="s">
        <v>1020</v>
      </c>
      <c r="B4" s="29" t="s">
        <v>2195</v>
      </c>
      <c r="C4" s="34"/>
      <c r="I4" s="29"/>
    </row>
    <row r="5" spans="1:19" ht="31.5" customHeight="1">
      <c r="A5" s="29" t="s">
        <v>1021</v>
      </c>
      <c r="B5" s="218"/>
      <c r="C5" s="218"/>
    </row>
    <row r="6" spans="1:19">
      <c r="A6" s="35"/>
      <c r="B6" s="36"/>
    </row>
    <row r="8" spans="1:19">
      <c r="B8" s="29" t="s">
        <v>2245</v>
      </c>
      <c r="I8" s="29"/>
    </row>
    <row r="9" spans="1:19">
      <c r="I9" s="29"/>
    </row>
    <row r="10" spans="1:19">
      <c r="I10" s="29"/>
    </row>
    <row r="11" spans="1:19" ht="18.75">
      <c r="A11" s="29" t="s">
        <v>1271</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48">
        <f>$B$7</f>
        <v>0</v>
      </c>
      <c r="J14" s="2249"/>
      <c r="K14" s="2249"/>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737</v>
      </c>
      <c r="M15" s="1106" t="s">
        <v>644</v>
      </c>
      <c r="N15" s="710"/>
      <c r="O15" s="1107" t="s">
        <v>1419</v>
      </c>
      <c r="P15" s="1108"/>
      <c r="Q15" s="1109"/>
      <c r="R15" s="1488">
        <f>(IF($E145&lt;&gt;0,$K$2,IF($F145&lt;&gt;0,$K$2,IF($G145&lt;&gt;0,$K$2,IF($H145&lt;&gt;0,$K$2,IF($I145&lt;&gt;0,$K$2,IF($J145&lt;&gt;0,$K$2,"")))))))</f>
        <v>0</v>
      </c>
      <c r="S15" s="427"/>
    </row>
    <row r="16" spans="1:19" ht="27" customHeight="1">
      <c r="A16" s="29">
        <v>5</v>
      </c>
      <c r="H16" s="712"/>
      <c r="I16" s="2238">
        <f>$B$9</f>
        <v>0</v>
      </c>
      <c r="J16" s="2239"/>
      <c r="K16" s="2240"/>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82">
        <f>$B$12</f>
        <v>0</v>
      </c>
      <c r="J19" s="2283"/>
      <c r="K19" s="2284"/>
      <c r="L19" s="1113" t="s">
        <v>1305</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1430</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740</v>
      </c>
      <c r="R22" s="1488">
        <f>(IF($E145&lt;&gt;0,$K$2,IF($F145&lt;&gt;0,$K$2,IF($G145&lt;&gt;0,$K$2,IF($H145&lt;&gt;0,$K$2,IF($I145&lt;&gt;0,$K$2,IF($J145&lt;&gt;0,$K$2,"")))))))</f>
        <v>0</v>
      </c>
      <c r="S22" s="427"/>
    </row>
    <row r="23" spans="1:19" ht="21.75" customHeight="1">
      <c r="A23" s="29">
        <v>12</v>
      </c>
      <c r="H23" s="712"/>
      <c r="I23" s="1125"/>
      <c r="J23" s="1126"/>
      <c r="K23" s="1127" t="s">
        <v>1022</v>
      </c>
      <c r="L23" s="1128" t="s">
        <v>742</v>
      </c>
      <c r="M23" s="408" t="s">
        <v>1320</v>
      </c>
      <c r="N23" s="1129"/>
      <c r="O23" s="1130"/>
      <c r="P23" s="1129"/>
      <c r="Q23" s="1131"/>
      <c r="R23" s="1488">
        <f>(IF($E145&lt;&gt;0,$K$2,IF($F145&lt;&gt;0,$K$2,IF($G145&lt;&gt;0,$K$2,IF($H145&lt;&gt;0,$K$2,IF($I145&lt;&gt;0,$K$2,IF($J145&lt;&gt;0,$K$2,"")))))))</f>
        <v>0</v>
      </c>
      <c r="S23" s="427"/>
    </row>
    <row r="24" spans="1:19" ht="58.5" customHeight="1">
      <c r="A24" s="29">
        <v>13</v>
      </c>
      <c r="H24" s="712"/>
      <c r="I24" s="1132" t="s">
        <v>692</v>
      </c>
      <c r="J24" s="1133" t="s">
        <v>744</v>
      </c>
      <c r="K24" s="1134" t="s">
        <v>1023</v>
      </c>
      <c r="L24" s="1135">
        <f>$C$3</f>
        <v>0</v>
      </c>
      <c r="M24" s="409" t="s">
        <v>1318</v>
      </c>
      <c r="N24" s="1136" t="s">
        <v>1317</v>
      </c>
      <c r="O24" s="1137" t="s">
        <v>1016</v>
      </c>
      <c r="P24" s="1138" t="s">
        <v>1306</v>
      </c>
      <c r="Q24" s="1139" t="s">
        <v>1307</v>
      </c>
      <c r="R24" s="1488">
        <f>(IF($E145&lt;&gt;0,$K$2,IF($F145&lt;&gt;0,$K$2,IF($G145&lt;&gt;0,$K$2,IF($H145&lt;&gt;0,$K$2,IF($I145&lt;&gt;0,$K$2,IF($J145&lt;&gt;0,$K$2,"")))))))</f>
        <v>0</v>
      </c>
      <c r="S24" s="427"/>
    </row>
    <row r="25" spans="1:19" ht="18.75">
      <c r="A25" s="29">
        <v>14</v>
      </c>
      <c r="H25" s="712"/>
      <c r="I25" s="1140"/>
      <c r="J25" s="1141"/>
      <c r="K25" s="1142" t="s">
        <v>497</v>
      </c>
      <c r="L25" s="389" t="s">
        <v>344</v>
      </c>
      <c r="M25" s="389" t="s">
        <v>345</v>
      </c>
      <c r="N25" s="704" t="s">
        <v>1029</v>
      </c>
      <c r="O25" s="705" t="s">
        <v>1030</v>
      </c>
      <c r="P25" s="705" t="s">
        <v>1003</v>
      </c>
      <c r="Q25" s="706" t="s">
        <v>1288</v>
      </c>
      <c r="R25" s="1488">
        <f>(IF($E145&lt;&gt;0,$K$2,IF($F145&lt;&gt;0,$K$2,IF($G145&lt;&gt;0,$K$2,IF($H145&lt;&gt;0,$K$2,IF($I145&lt;&gt;0,$K$2,IF($J145&lt;&gt;0,$K$2,"")))))))</f>
        <v>0</v>
      </c>
      <c r="S25" s="427"/>
    </row>
    <row r="26" spans="1:19" ht="18.75" customHeight="1">
      <c r="A26" s="29">
        <v>15</v>
      </c>
      <c r="H26" s="712"/>
      <c r="I26" s="1143"/>
      <c r="J26" s="1871">
        <f>VLOOKUP(K26,OP_LIST2,2,FALSE)</f>
        <v>0</v>
      </c>
      <c r="K26" s="1484" t="s">
        <v>284</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1272</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55</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1024</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67" t="s">
        <v>498</v>
      </c>
      <c r="K30" s="2261"/>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499</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500</v>
      </c>
      <c r="L32" s="558"/>
      <c r="M32" s="562">
        <f>N32+O32+P32+Q32</f>
        <v>0</v>
      </c>
      <c r="N32" s="487"/>
      <c r="O32" s="488"/>
      <c r="P32" s="488"/>
      <c r="Q32" s="489"/>
      <c r="R32" s="1486">
        <f t="shared" si="1"/>
        <v>0</v>
      </c>
      <c r="S32" s="428"/>
    </row>
    <row r="33" spans="1:19" ht="18.75" customHeight="1">
      <c r="A33" s="29">
        <v>22</v>
      </c>
      <c r="H33" s="712"/>
      <c r="I33" s="1152">
        <v>200</v>
      </c>
      <c r="J33" s="2258" t="s">
        <v>501</v>
      </c>
      <c r="K33" s="2258"/>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502</v>
      </c>
      <c r="L34" s="552"/>
      <c r="M34" s="561">
        <f>N34+O34+P34+Q34</f>
        <v>0</v>
      </c>
      <c r="N34" s="475"/>
      <c r="O34" s="476"/>
      <c r="P34" s="476"/>
      <c r="Q34" s="477"/>
      <c r="R34" s="1486">
        <f t="shared" si="1"/>
        <v>0</v>
      </c>
      <c r="S34" s="428"/>
    </row>
    <row r="35" spans="1:19" ht="18.75" customHeight="1">
      <c r="A35" s="29">
        <v>24</v>
      </c>
      <c r="H35" s="712"/>
      <c r="I35" s="1159"/>
      <c r="J35" s="1160">
        <v>202</v>
      </c>
      <c r="K35" s="1161" t="s">
        <v>503</v>
      </c>
      <c r="L35" s="554"/>
      <c r="M35" s="563">
        <f>N35+O35+P35+Q35</f>
        <v>0</v>
      </c>
      <c r="N35" s="478"/>
      <c r="O35" s="479"/>
      <c r="P35" s="479"/>
      <c r="Q35" s="480"/>
      <c r="R35" s="1486">
        <f t="shared" si="1"/>
        <v>0</v>
      </c>
      <c r="S35" s="428"/>
    </row>
    <row r="36" spans="1:19" ht="18.75" customHeight="1">
      <c r="A36" s="29">
        <v>25</v>
      </c>
      <c r="H36" s="712"/>
      <c r="I36" s="1162"/>
      <c r="J36" s="1160">
        <v>205</v>
      </c>
      <c r="K36" s="1161" t="s">
        <v>885</v>
      </c>
      <c r="L36" s="554"/>
      <c r="M36" s="563">
        <f>N36+O36+P36+Q36</f>
        <v>0</v>
      </c>
      <c r="N36" s="478"/>
      <c r="O36" s="479"/>
      <c r="P36" s="479"/>
      <c r="Q36" s="480"/>
      <c r="R36" s="1486">
        <f t="shared" si="1"/>
        <v>0</v>
      </c>
      <c r="S36" s="428"/>
    </row>
    <row r="37" spans="1:19" ht="18.75" customHeight="1">
      <c r="A37" s="29">
        <v>26</v>
      </c>
      <c r="H37" s="712"/>
      <c r="I37" s="1162"/>
      <c r="J37" s="1160">
        <v>208</v>
      </c>
      <c r="K37" s="1163" t="s">
        <v>886</v>
      </c>
      <c r="L37" s="554"/>
      <c r="M37" s="563">
        <f>N37+O37+P37+Q37</f>
        <v>0</v>
      </c>
      <c r="N37" s="478"/>
      <c r="O37" s="479"/>
      <c r="P37" s="479"/>
      <c r="Q37" s="480"/>
      <c r="R37" s="1486">
        <f t="shared" si="1"/>
        <v>0</v>
      </c>
      <c r="S37" s="428"/>
    </row>
    <row r="38" spans="1:19" ht="18.75" customHeight="1">
      <c r="A38" s="29">
        <v>27</v>
      </c>
      <c r="H38" s="712"/>
      <c r="I38" s="1158"/>
      <c r="J38" s="1156">
        <v>209</v>
      </c>
      <c r="K38" s="1164" t="s">
        <v>887</v>
      </c>
      <c r="L38" s="558"/>
      <c r="M38" s="562">
        <f>N38+O38+P38+Q38</f>
        <v>0</v>
      </c>
      <c r="N38" s="487"/>
      <c r="O38" s="488"/>
      <c r="P38" s="488"/>
      <c r="Q38" s="489"/>
      <c r="R38" s="1486">
        <f t="shared" si="1"/>
        <v>0</v>
      </c>
      <c r="S38" s="428"/>
    </row>
    <row r="39" spans="1:19" ht="18.75" customHeight="1">
      <c r="A39" s="29">
        <v>28</v>
      </c>
      <c r="H39" s="712"/>
      <c r="I39" s="1152">
        <v>500</v>
      </c>
      <c r="J39" s="2259" t="s">
        <v>888</v>
      </c>
      <c r="K39" s="2259"/>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889</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890</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1444</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891</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892</v>
      </c>
      <c r="L44" s="554"/>
      <c r="M44" s="563">
        <f t="shared" si="4"/>
        <v>0</v>
      </c>
      <c r="N44" s="1449">
        <v>0</v>
      </c>
      <c r="O44" s="1450">
        <v>0</v>
      </c>
      <c r="P44" s="1450">
        <v>0</v>
      </c>
      <c r="Q44" s="480"/>
      <c r="R44" s="1486">
        <f t="shared" si="1"/>
        <v>0</v>
      </c>
      <c r="S44" s="428"/>
    </row>
    <row r="45" spans="1:19" ht="31.5">
      <c r="A45" s="29">
        <v>34</v>
      </c>
      <c r="H45" s="712"/>
      <c r="I45" s="1158"/>
      <c r="J45" s="1160">
        <v>588</v>
      </c>
      <c r="K45" s="1163" t="s">
        <v>1448</v>
      </c>
      <c r="L45" s="554"/>
      <c r="M45" s="563">
        <f>N45+O45+P45+Q45</f>
        <v>0</v>
      </c>
      <c r="N45" s="1449">
        <v>0</v>
      </c>
      <c r="O45" s="1450">
        <v>0</v>
      </c>
      <c r="P45" s="1450">
        <v>0</v>
      </c>
      <c r="Q45" s="683">
        <v>0</v>
      </c>
      <c r="R45" s="1486">
        <f t="shared" si="1"/>
        <v>0</v>
      </c>
      <c r="S45" s="428"/>
    </row>
    <row r="46" spans="1:19" ht="31.5">
      <c r="A46" s="29">
        <v>35</v>
      </c>
      <c r="H46" s="712"/>
      <c r="I46" s="1158"/>
      <c r="J46" s="1171">
        <v>590</v>
      </c>
      <c r="K46" s="1172" t="s">
        <v>893</v>
      </c>
      <c r="L46" s="558"/>
      <c r="M46" s="562">
        <f t="shared" si="4"/>
        <v>0</v>
      </c>
      <c r="N46" s="487"/>
      <c r="O46" s="488"/>
      <c r="P46" s="488"/>
      <c r="Q46" s="489"/>
      <c r="R46" s="1486">
        <f t="shared" si="1"/>
        <v>0</v>
      </c>
      <c r="S46" s="428"/>
    </row>
    <row r="47" spans="1:19" ht="18.75" customHeight="1">
      <c r="A47" s="29">
        <v>36</v>
      </c>
      <c r="H47" s="712"/>
      <c r="I47" s="1152">
        <v>800</v>
      </c>
      <c r="J47" s="2262" t="s">
        <v>1025</v>
      </c>
      <c r="K47" s="2263"/>
      <c r="L47" s="1467"/>
      <c r="M47" s="397">
        <f t="shared" si="4"/>
        <v>0</v>
      </c>
      <c r="N47" s="1266"/>
      <c r="O47" s="1267"/>
      <c r="P47" s="1267"/>
      <c r="Q47" s="1268"/>
      <c r="R47" s="1486">
        <f t="shared" si="1"/>
        <v>0</v>
      </c>
      <c r="S47" s="428"/>
    </row>
    <row r="48" spans="1:19" ht="18.75" customHeight="1">
      <c r="A48" s="29">
        <v>37</v>
      </c>
      <c r="H48" s="712"/>
      <c r="I48" s="1152">
        <v>1000</v>
      </c>
      <c r="J48" s="2258" t="s">
        <v>895</v>
      </c>
      <c r="K48" s="2258"/>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896</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897</v>
      </c>
      <c r="L50" s="554"/>
      <c r="M50" s="563">
        <f t="shared" si="6"/>
        <v>0</v>
      </c>
      <c r="N50" s="478"/>
      <c r="O50" s="479"/>
      <c r="P50" s="479"/>
      <c r="Q50" s="480"/>
      <c r="R50" s="1486">
        <f t="shared" si="1"/>
        <v>0</v>
      </c>
      <c r="S50" s="428"/>
    </row>
    <row r="51" spans="1:19" ht="18.75" customHeight="1">
      <c r="A51" s="29">
        <v>40</v>
      </c>
      <c r="E51" s="40"/>
      <c r="H51" s="712"/>
      <c r="I51" s="1159"/>
      <c r="J51" s="1160">
        <v>1013</v>
      </c>
      <c r="K51" s="1161" t="s">
        <v>898</v>
      </c>
      <c r="L51" s="554"/>
      <c r="M51" s="563">
        <f t="shared" si="6"/>
        <v>0</v>
      </c>
      <c r="N51" s="478"/>
      <c r="O51" s="479"/>
      <c r="P51" s="479"/>
      <c r="Q51" s="480"/>
      <c r="R51" s="1486">
        <f t="shared" si="1"/>
        <v>0</v>
      </c>
      <c r="S51" s="428"/>
    </row>
    <row r="52" spans="1:19" ht="18.75" customHeight="1">
      <c r="A52" s="29">
        <v>41</v>
      </c>
      <c r="E52" s="40"/>
      <c r="H52" s="712"/>
      <c r="I52" s="1159"/>
      <c r="J52" s="1160">
        <v>1014</v>
      </c>
      <c r="K52" s="1161" t="s">
        <v>899</v>
      </c>
      <c r="L52" s="554"/>
      <c r="M52" s="563">
        <f t="shared" si="6"/>
        <v>0</v>
      </c>
      <c r="N52" s="478"/>
      <c r="O52" s="479"/>
      <c r="P52" s="479"/>
      <c r="Q52" s="480"/>
      <c r="R52" s="1486">
        <f t="shared" si="1"/>
        <v>0</v>
      </c>
      <c r="S52" s="428"/>
    </row>
    <row r="53" spans="1:19" ht="18.75" customHeight="1">
      <c r="A53" s="29">
        <v>42</v>
      </c>
      <c r="E53" s="40"/>
      <c r="H53" s="712"/>
      <c r="I53" s="1159"/>
      <c r="J53" s="1160">
        <v>1015</v>
      </c>
      <c r="K53" s="1161" t="s">
        <v>900</v>
      </c>
      <c r="L53" s="554"/>
      <c r="M53" s="563">
        <f t="shared" si="6"/>
        <v>0</v>
      </c>
      <c r="N53" s="478"/>
      <c r="O53" s="479"/>
      <c r="P53" s="479"/>
      <c r="Q53" s="480"/>
      <c r="R53" s="1486">
        <f t="shared" si="1"/>
        <v>0</v>
      </c>
      <c r="S53" s="428"/>
    </row>
    <row r="54" spans="1:19" ht="18.75" customHeight="1">
      <c r="A54" s="29">
        <v>43</v>
      </c>
      <c r="E54" s="40"/>
      <c r="H54" s="712"/>
      <c r="I54" s="1159"/>
      <c r="J54" s="1174">
        <v>1016</v>
      </c>
      <c r="K54" s="1175" t="s">
        <v>901</v>
      </c>
      <c r="L54" s="556"/>
      <c r="M54" s="564">
        <f t="shared" si="6"/>
        <v>0</v>
      </c>
      <c r="N54" s="542"/>
      <c r="O54" s="543"/>
      <c r="P54" s="543"/>
      <c r="Q54" s="544"/>
      <c r="R54" s="1486">
        <f t="shared" si="1"/>
        <v>0</v>
      </c>
      <c r="S54" s="428"/>
    </row>
    <row r="55" spans="1:19" ht="18.75" customHeight="1">
      <c r="A55" s="29">
        <v>44</v>
      </c>
      <c r="E55" s="40"/>
      <c r="H55" s="712"/>
      <c r="I55" s="1153"/>
      <c r="J55" s="1176">
        <v>1020</v>
      </c>
      <c r="K55" s="1177" t="s">
        <v>902</v>
      </c>
      <c r="L55" s="1468"/>
      <c r="M55" s="566">
        <f t="shared" si="6"/>
        <v>0</v>
      </c>
      <c r="N55" s="484"/>
      <c r="O55" s="485"/>
      <c r="P55" s="485"/>
      <c r="Q55" s="486"/>
      <c r="R55" s="1486">
        <f t="shared" si="1"/>
        <v>0</v>
      </c>
      <c r="S55" s="428"/>
    </row>
    <row r="56" spans="1:19" ht="18.75" customHeight="1">
      <c r="A56" s="29">
        <v>45</v>
      </c>
      <c r="E56" s="40"/>
      <c r="H56" s="712"/>
      <c r="I56" s="1159"/>
      <c r="J56" s="1178">
        <v>1030</v>
      </c>
      <c r="K56" s="1179" t="s">
        <v>903</v>
      </c>
      <c r="L56" s="1469"/>
      <c r="M56" s="568">
        <f t="shared" si="6"/>
        <v>0</v>
      </c>
      <c r="N56" s="481"/>
      <c r="O56" s="482"/>
      <c r="P56" s="482"/>
      <c r="Q56" s="483"/>
      <c r="R56" s="1486">
        <f t="shared" si="1"/>
        <v>0</v>
      </c>
      <c r="S56" s="428"/>
    </row>
    <row r="57" spans="1:19" ht="18.75" customHeight="1">
      <c r="A57" s="29">
        <v>46</v>
      </c>
      <c r="E57" s="40"/>
      <c r="H57" s="712"/>
      <c r="I57" s="1159"/>
      <c r="J57" s="1176">
        <v>1051</v>
      </c>
      <c r="K57" s="1180" t="s">
        <v>904</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905</v>
      </c>
      <c r="L58" s="554"/>
      <c r="M58" s="563">
        <f t="shared" si="6"/>
        <v>0</v>
      </c>
      <c r="N58" s="478"/>
      <c r="O58" s="479"/>
      <c r="P58" s="479"/>
      <c r="Q58" s="480"/>
      <c r="R58" s="1486">
        <f t="shared" si="1"/>
        <v>0</v>
      </c>
      <c r="S58" s="428"/>
    </row>
    <row r="59" spans="1:19" ht="18.75" customHeight="1">
      <c r="A59" s="29">
        <v>48</v>
      </c>
      <c r="E59" s="40"/>
      <c r="H59" s="712"/>
      <c r="I59" s="1159"/>
      <c r="J59" s="1178">
        <v>1053</v>
      </c>
      <c r="K59" s="1179" t="s">
        <v>1324</v>
      </c>
      <c r="L59" s="1469"/>
      <c r="M59" s="568">
        <f t="shared" si="6"/>
        <v>0</v>
      </c>
      <c r="N59" s="481"/>
      <c r="O59" s="482"/>
      <c r="P59" s="482"/>
      <c r="Q59" s="483"/>
      <c r="R59" s="1486">
        <f t="shared" si="1"/>
        <v>0</v>
      </c>
      <c r="S59" s="428"/>
    </row>
    <row r="60" spans="1:19" ht="18.75" customHeight="1">
      <c r="A60" s="29">
        <v>49</v>
      </c>
      <c r="E60" s="40"/>
      <c r="H60" s="712"/>
      <c r="I60" s="1159"/>
      <c r="J60" s="1176">
        <v>1062</v>
      </c>
      <c r="K60" s="1177" t="s">
        <v>906</v>
      </c>
      <c r="L60" s="1468"/>
      <c r="M60" s="566">
        <f t="shared" si="6"/>
        <v>0</v>
      </c>
      <c r="N60" s="484"/>
      <c r="O60" s="485"/>
      <c r="P60" s="485"/>
      <c r="Q60" s="486"/>
      <c r="R60" s="1486">
        <f t="shared" si="1"/>
        <v>0</v>
      </c>
      <c r="S60" s="428"/>
    </row>
    <row r="61" spans="1:19" ht="18.75" customHeight="1">
      <c r="A61" s="29">
        <v>50</v>
      </c>
      <c r="E61" s="40"/>
      <c r="H61" s="712"/>
      <c r="I61" s="1159"/>
      <c r="J61" s="1178">
        <v>1063</v>
      </c>
      <c r="K61" s="1181" t="s">
        <v>1282</v>
      </c>
      <c r="L61" s="1469"/>
      <c r="M61" s="568">
        <f t="shared" si="6"/>
        <v>0</v>
      </c>
      <c r="N61" s="481"/>
      <c r="O61" s="482"/>
      <c r="P61" s="482"/>
      <c r="Q61" s="483"/>
      <c r="R61" s="1486">
        <f t="shared" si="1"/>
        <v>0</v>
      </c>
      <c r="S61" s="428"/>
    </row>
    <row r="62" spans="1:19" ht="18.75" customHeight="1">
      <c r="A62" s="29">
        <v>51</v>
      </c>
      <c r="E62" s="40"/>
      <c r="H62" s="712"/>
      <c r="I62" s="1159"/>
      <c r="J62" s="1182">
        <v>1069</v>
      </c>
      <c r="K62" s="1183" t="s">
        <v>907</v>
      </c>
      <c r="L62" s="1470"/>
      <c r="M62" s="570">
        <f t="shared" si="6"/>
        <v>0</v>
      </c>
      <c r="N62" s="667"/>
      <c r="O62" s="668"/>
      <c r="P62" s="668"/>
      <c r="Q62" s="632"/>
      <c r="R62" s="1486">
        <f t="shared" si="1"/>
        <v>0</v>
      </c>
      <c r="S62" s="428"/>
    </row>
    <row r="63" spans="1:19" ht="18.75" customHeight="1">
      <c r="A63" s="29">
        <v>52</v>
      </c>
      <c r="E63" s="40"/>
      <c r="H63" s="712"/>
      <c r="I63" s="1153"/>
      <c r="J63" s="1176">
        <v>1091</v>
      </c>
      <c r="K63" s="1180" t="s">
        <v>1325</v>
      </c>
      <c r="L63" s="1468"/>
      <c r="M63" s="566">
        <f t="shared" si="6"/>
        <v>0</v>
      </c>
      <c r="N63" s="484"/>
      <c r="O63" s="485"/>
      <c r="P63" s="485"/>
      <c r="Q63" s="486"/>
      <c r="R63" s="1486">
        <f t="shared" si="1"/>
        <v>0</v>
      </c>
      <c r="S63" s="428"/>
    </row>
    <row r="64" spans="1:19" ht="18.75" customHeight="1">
      <c r="A64" s="29">
        <v>53</v>
      </c>
      <c r="E64" s="40"/>
      <c r="H64" s="712"/>
      <c r="I64" s="1159"/>
      <c r="J64" s="1160">
        <v>1092</v>
      </c>
      <c r="K64" s="1161" t="s">
        <v>1088</v>
      </c>
      <c r="L64" s="554"/>
      <c r="M64" s="563">
        <f t="shared" si="6"/>
        <v>0</v>
      </c>
      <c r="N64" s="478"/>
      <c r="O64" s="479"/>
      <c r="P64" s="479"/>
      <c r="Q64" s="480"/>
      <c r="R64" s="1486">
        <f t="shared" si="1"/>
        <v>0</v>
      </c>
      <c r="S64" s="428"/>
    </row>
    <row r="65" spans="1:19" ht="18.75" customHeight="1">
      <c r="A65" s="29">
        <v>54</v>
      </c>
      <c r="E65" s="40"/>
      <c r="H65" s="712"/>
      <c r="I65" s="1159"/>
      <c r="J65" s="1156">
        <v>1098</v>
      </c>
      <c r="K65" s="1184" t="s">
        <v>908</v>
      </c>
      <c r="L65" s="558"/>
      <c r="M65" s="562">
        <f t="shared" si="6"/>
        <v>0</v>
      </c>
      <c r="N65" s="487"/>
      <c r="O65" s="488"/>
      <c r="P65" s="488"/>
      <c r="Q65" s="489"/>
      <c r="R65" s="1486">
        <f t="shared" si="1"/>
        <v>0</v>
      </c>
      <c r="S65" s="428"/>
    </row>
    <row r="66" spans="1:19" ht="18.75" customHeight="1">
      <c r="A66" s="29">
        <v>55</v>
      </c>
      <c r="E66" s="40"/>
      <c r="H66" s="712"/>
      <c r="I66" s="1152">
        <v>1900</v>
      </c>
      <c r="J66" s="2257" t="s">
        <v>575</v>
      </c>
      <c r="K66" s="2257"/>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576</v>
      </c>
      <c r="L67" s="552"/>
      <c r="M67" s="561">
        <f>N67+O67+P67+Q67</f>
        <v>0</v>
      </c>
      <c r="N67" s="475"/>
      <c r="O67" s="476"/>
      <c r="P67" s="476"/>
      <c r="Q67" s="477"/>
      <c r="R67" s="1486">
        <f t="shared" si="1"/>
        <v>0</v>
      </c>
      <c r="S67" s="428"/>
    </row>
    <row r="68" spans="1:19" ht="18.75" customHeight="1">
      <c r="A68" s="29">
        <v>57</v>
      </c>
      <c r="E68" s="40"/>
      <c r="H68" s="712"/>
      <c r="I68" s="1186"/>
      <c r="J68" s="1160">
        <v>1981</v>
      </c>
      <c r="K68" s="1187" t="s">
        <v>577</v>
      </c>
      <c r="L68" s="554"/>
      <c r="M68" s="563">
        <f>N68+O68+P68+Q68</f>
        <v>0</v>
      </c>
      <c r="N68" s="478"/>
      <c r="O68" s="479"/>
      <c r="P68" s="479"/>
      <c r="Q68" s="480"/>
      <c r="R68" s="1486">
        <f t="shared" si="1"/>
        <v>0</v>
      </c>
      <c r="S68" s="428"/>
    </row>
    <row r="69" spans="1:19" ht="18.75" customHeight="1">
      <c r="A69" s="29">
        <v>58</v>
      </c>
      <c r="E69" s="40"/>
      <c r="H69" s="712"/>
      <c r="I69" s="1159"/>
      <c r="J69" s="1156">
        <v>1991</v>
      </c>
      <c r="K69" s="1188" t="s">
        <v>578</v>
      </c>
      <c r="L69" s="558"/>
      <c r="M69" s="562">
        <f>N69+O69+P69+Q69</f>
        <v>0</v>
      </c>
      <c r="N69" s="487"/>
      <c r="O69" s="488"/>
      <c r="P69" s="488"/>
      <c r="Q69" s="489"/>
      <c r="R69" s="1486">
        <f t="shared" si="1"/>
        <v>0</v>
      </c>
      <c r="S69" s="428"/>
    </row>
    <row r="70" spans="1:19" ht="18.75" customHeight="1">
      <c r="A70" s="29">
        <v>59</v>
      </c>
      <c r="E70" s="40"/>
      <c r="H70" s="712"/>
      <c r="I70" s="1152">
        <v>2100</v>
      </c>
      <c r="J70" s="2257" t="s">
        <v>1072</v>
      </c>
      <c r="K70" s="2257"/>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909</v>
      </c>
      <c r="L71" s="552"/>
      <c r="M71" s="561">
        <f>N71+O71+P71+Q71</f>
        <v>0</v>
      </c>
      <c r="N71" s="475"/>
      <c r="O71" s="476"/>
      <c r="P71" s="476"/>
      <c r="Q71" s="477"/>
      <c r="R71" s="1486">
        <f t="shared" si="1"/>
        <v>0</v>
      </c>
      <c r="S71" s="428"/>
    </row>
    <row r="72" spans="1:19" ht="18.75" customHeight="1">
      <c r="A72" s="29">
        <v>61</v>
      </c>
      <c r="E72" s="40"/>
      <c r="H72" s="712"/>
      <c r="I72" s="1186"/>
      <c r="J72" s="1160">
        <v>2120</v>
      </c>
      <c r="K72" s="1163" t="s">
        <v>910</v>
      </c>
      <c r="L72" s="554"/>
      <c r="M72" s="563">
        <f>N72+O72+P72+Q72</f>
        <v>0</v>
      </c>
      <c r="N72" s="478"/>
      <c r="O72" s="479"/>
      <c r="P72" s="479"/>
      <c r="Q72" s="480"/>
      <c r="R72" s="1486">
        <f t="shared" si="1"/>
        <v>0</v>
      </c>
      <c r="S72" s="428"/>
    </row>
    <row r="73" spans="1:19" ht="18.75" customHeight="1">
      <c r="A73" s="29">
        <v>62</v>
      </c>
      <c r="E73" s="40"/>
      <c r="H73" s="712"/>
      <c r="I73" s="1186"/>
      <c r="J73" s="1160">
        <v>2125</v>
      </c>
      <c r="K73" s="1163" t="s">
        <v>1026</v>
      </c>
      <c r="L73" s="554"/>
      <c r="M73" s="563">
        <f>N73+O73+P73+Q73</f>
        <v>0</v>
      </c>
      <c r="N73" s="478"/>
      <c r="O73" s="479"/>
      <c r="P73" s="1450">
        <v>0</v>
      </c>
      <c r="Q73" s="480"/>
      <c r="R73" s="1486">
        <f t="shared" si="1"/>
        <v>0</v>
      </c>
      <c r="S73" s="428"/>
    </row>
    <row r="74" spans="1:19" ht="18.75" customHeight="1">
      <c r="A74" s="29">
        <v>63</v>
      </c>
      <c r="H74" s="712"/>
      <c r="I74" s="1158"/>
      <c r="J74" s="1160">
        <v>2140</v>
      </c>
      <c r="K74" s="1163" t="s">
        <v>912</v>
      </c>
      <c r="L74" s="554"/>
      <c r="M74" s="563">
        <f>N74+O74+P74+Q74</f>
        <v>0</v>
      </c>
      <c r="N74" s="478"/>
      <c r="O74" s="479"/>
      <c r="P74" s="1450">
        <v>0</v>
      </c>
      <c r="Q74" s="480"/>
      <c r="R74" s="1486">
        <f t="shared" si="1"/>
        <v>0</v>
      </c>
      <c r="S74" s="428"/>
    </row>
    <row r="75" spans="1:19" ht="18.75" customHeight="1">
      <c r="A75" s="29">
        <v>64</v>
      </c>
      <c r="H75" s="712"/>
      <c r="I75" s="1159"/>
      <c r="J75" s="1156">
        <v>2190</v>
      </c>
      <c r="K75" s="1190" t="s">
        <v>913</v>
      </c>
      <c r="L75" s="558"/>
      <c r="M75" s="562">
        <f>N75+O75+P75+Q75</f>
        <v>0</v>
      </c>
      <c r="N75" s="487"/>
      <c r="O75" s="488"/>
      <c r="P75" s="1452">
        <v>0</v>
      </c>
      <c r="Q75" s="489"/>
      <c r="R75" s="1486">
        <f t="shared" si="1"/>
        <v>0</v>
      </c>
      <c r="S75" s="428"/>
    </row>
    <row r="76" spans="1:19" ht="18.75" customHeight="1">
      <c r="A76" s="29">
        <v>65</v>
      </c>
      <c r="H76" s="712"/>
      <c r="I76" s="1152">
        <v>2200</v>
      </c>
      <c r="J76" s="2257" t="s">
        <v>914</v>
      </c>
      <c r="K76" s="2257"/>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1265</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915</v>
      </c>
      <c r="L78" s="558"/>
      <c r="M78" s="562">
        <f t="shared" si="10"/>
        <v>0</v>
      </c>
      <c r="N78" s="487"/>
      <c r="O78" s="488"/>
      <c r="P78" s="488"/>
      <c r="Q78" s="489"/>
      <c r="R78" s="1486">
        <f t="shared" si="1"/>
        <v>0</v>
      </c>
      <c r="S78" s="428"/>
    </row>
    <row r="79" spans="1:19" ht="18.75" customHeight="1">
      <c r="A79" s="29">
        <v>68</v>
      </c>
      <c r="H79" s="712"/>
      <c r="I79" s="1152">
        <v>2500</v>
      </c>
      <c r="J79" s="2257" t="s">
        <v>916</v>
      </c>
      <c r="K79" s="2264"/>
      <c r="L79" s="1467"/>
      <c r="M79" s="397">
        <f t="shared" si="10"/>
        <v>0</v>
      </c>
      <c r="N79" s="1266"/>
      <c r="O79" s="1267"/>
      <c r="P79" s="1267"/>
      <c r="Q79" s="1268"/>
      <c r="R79" s="1486">
        <f t="shared" si="1"/>
        <v>0</v>
      </c>
      <c r="S79" s="428"/>
    </row>
    <row r="80" spans="1:19" ht="18.75" customHeight="1">
      <c r="A80" s="29">
        <v>69</v>
      </c>
      <c r="H80" s="712"/>
      <c r="I80" s="1152">
        <v>2600</v>
      </c>
      <c r="J80" s="2260" t="s">
        <v>917</v>
      </c>
      <c r="K80" s="2261"/>
      <c r="L80" s="1467"/>
      <c r="M80" s="397">
        <f t="shared" si="10"/>
        <v>0</v>
      </c>
      <c r="N80" s="1266"/>
      <c r="O80" s="1267"/>
      <c r="P80" s="1267"/>
      <c r="Q80" s="1268"/>
      <c r="R80" s="1486">
        <f t="shared" si="1"/>
        <v>0</v>
      </c>
      <c r="S80" s="428"/>
    </row>
    <row r="81" spans="1:19" ht="18.75" customHeight="1">
      <c r="A81" s="29">
        <v>70</v>
      </c>
      <c r="H81" s="712"/>
      <c r="I81" s="1152">
        <v>2700</v>
      </c>
      <c r="J81" s="2260" t="s">
        <v>918</v>
      </c>
      <c r="K81" s="2261"/>
      <c r="L81" s="1467"/>
      <c r="M81" s="397">
        <f t="shared" si="10"/>
        <v>0</v>
      </c>
      <c r="N81" s="1266"/>
      <c r="O81" s="1267"/>
      <c r="P81" s="1267"/>
      <c r="Q81" s="1268"/>
      <c r="R81" s="1486">
        <f t="shared" si="1"/>
        <v>0</v>
      </c>
      <c r="S81" s="428"/>
    </row>
    <row r="82" spans="1:19" ht="37.5" customHeight="1">
      <c r="A82" s="29">
        <v>71</v>
      </c>
      <c r="H82" s="712"/>
      <c r="I82" s="1152">
        <v>2800</v>
      </c>
      <c r="J82" s="2260" t="s">
        <v>1729</v>
      </c>
      <c r="K82" s="2261"/>
      <c r="L82" s="1467"/>
      <c r="M82" s="397">
        <f t="shared" si="10"/>
        <v>0</v>
      </c>
      <c r="N82" s="1266"/>
      <c r="O82" s="1267"/>
      <c r="P82" s="1267"/>
      <c r="Q82" s="1268"/>
      <c r="R82" s="1486">
        <f t="shared" si="1"/>
        <v>0</v>
      </c>
      <c r="S82" s="428"/>
    </row>
    <row r="83" spans="1:19" ht="19.5" customHeight="1">
      <c r="A83" s="29">
        <v>72</v>
      </c>
      <c r="H83" s="712"/>
      <c r="I83" s="1152">
        <v>2900</v>
      </c>
      <c r="J83" s="2257" t="s">
        <v>919</v>
      </c>
      <c r="K83" s="2257"/>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2144</v>
      </c>
      <c r="L84" s="552"/>
      <c r="M84" s="561">
        <f t="shared" ref="M84:M91" si="12">N84+O84+P84+Q84</f>
        <v>0</v>
      </c>
      <c r="N84" s="475"/>
      <c r="O84" s="476"/>
      <c r="P84" s="476"/>
      <c r="Q84" s="477"/>
      <c r="R84" s="1486">
        <f t="shared" si="1"/>
        <v>0</v>
      </c>
      <c r="S84" s="428"/>
    </row>
    <row r="85" spans="1:19" ht="15.75">
      <c r="A85" s="29">
        <v>74</v>
      </c>
      <c r="H85" s="712"/>
      <c r="I85" s="1191"/>
      <c r="J85" s="1178">
        <v>2920</v>
      </c>
      <c r="K85" s="1193" t="s">
        <v>2143</v>
      </c>
      <c r="L85" s="1469"/>
      <c r="M85" s="568">
        <f>N85+O85+P85+Q85</f>
        <v>0</v>
      </c>
      <c r="N85" s="481"/>
      <c r="O85" s="482"/>
      <c r="P85" s="482"/>
      <c r="Q85" s="483"/>
      <c r="R85" s="1486">
        <f t="shared" si="1"/>
        <v>0</v>
      </c>
      <c r="S85" s="428"/>
    </row>
    <row r="86" spans="1:19" ht="31.5">
      <c r="A86" s="29">
        <v>75</v>
      </c>
      <c r="H86" s="712"/>
      <c r="I86" s="1191"/>
      <c r="J86" s="1178">
        <v>2969</v>
      </c>
      <c r="K86" s="1193" t="s">
        <v>920</v>
      </c>
      <c r="L86" s="1469"/>
      <c r="M86" s="568">
        <f t="shared" si="12"/>
        <v>0</v>
      </c>
      <c r="N86" s="481"/>
      <c r="O86" s="482"/>
      <c r="P86" s="482"/>
      <c r="Q86" s="483"/>
      <c r="R86" s="1486">
        <f t="shared" si="1"/>
        <v>0</v>
      </c>
      <c r="S86" s="428"/>
    </row>
    <row r="87" spans="1:19" ht="31.5">
      <c r="A87" s="29">
        <v>76</v>
      </c>
      <c r="H87" s="712"/>
      <c r="I87" s="1191"/>
      <c r="J87" s="1194">
        <v>2970</v>
      </c>
      <c r="K87" s="1195" t="s">
        <v>921</v>
      </c>
      <c r="L87" s="1471"/>
      <c r="M87" s="572">
        <f t="shared" si="12"/>
        <v>0</v>
      </c>
      <c r="N87" s="675"/>
      <c r="O87" s="676"/>
      <c r="P87" s="676"/>
      <c r="Q87" s="651"/>
      <c r="R87" s="1486">
        <f t="shared" si="1"/>
        <v>0</v>
      </c>
      <c r="S87" s="428"/>
    </row>
    <row r="88" spans="1:19" ht="15.75">
      <c r="A88" s="29">
        <v>77</v>
      </c>
      <c r="H88" s="712"/>
      <c r="I88" s="1191"/>
      <c r="J88" s="1182">
        <v>2989</v>
      </c>
      <c r="K88" s="1196" t="s">
        <v>922</v>
      </c>
      <c r="L88" s="1470"/>
      <c r="M88" s="570">
        <f t="shared" si="12"/>
        <v>0</v>
      </c>
      <c r="N88" s="667"/>
      <c r="O88" s="668"/>
      <c r="P88" s="668"/>
      <c r="Q88" s="632"/>
      <c r="R88" s="1486">
        <f t="shared" si="1"/>
        <v>0</v>
      </c>
      <c r="S88" s="428"/>
    </row>
    <row r="89" spans="1:19" ht="31.5">
      <c r="A89" s="29">
        <v>78</v>
      </c>
      <c r="H89" s="712"/>
      <c r="I89" s="1159"/>
      <c r="J89" s="1176">
        <v>2990</v>
      </c>
      <c r="K89" s="1197" t="s">
        <v>2145</v>
      </c>
      <c r="L89" s="1468"/>
      <c r="M89" s="566">
        <f>N89+O89+P89+Q89</f>
        <v>0</v>
      </c>
      <c r="N89" s="484"/>
      <c r="O89" s="485"/>
      <c r="P89" s="485"/>
      <c r="Q89" s="486"/>
      <c r="R89" s="1486">
        <f t="shared" si="1"/>
        <v>0</v>
      </c>
      <c r="S89" s="428"/>
    </row>
    <row r="90" spans="1:19" ht="18.75" customHeight="1">
      <c r="A90" s="29">
        <v>79</v>
      </c>
      <c r="H90" s="712"/>
      <c r="I90" s="1159"/>
      <c r="J90" s="1176">
        <v>2991</v>
      </c>
      <c r="K90" s="1197" t="s">
        <v>923</v>
      </c>
      <c r="L90" s="1468"/>
      <c r="M90" s="566">
        <f t="shared" si="12"/>
        <v>0</v>
      </c>
      <c r="N90" s="484"/>
      <c r="O90" s="485"/>
      <c r="P90" s="485"/>
      <c r="Q90" s="486"/>
      <c r="R90" s="1486">
        <f t="shared" si="1"/>
        <v>0</v>
      </c>
      <c r="S90" s="428"/>
    </row>
    <row r="91" spans="1:19" ht="18.75" customHeight="1">
      <c r="A91" s="29">
        <v>80</v>
      </c>
      <c r="H91" s="712"/>
      <c r="I91" s="1159"/>
      <c r="J91" s="1156">
        <v>2992</v>
      </c>
      <c r="K91" s="1198" t="s">
        <v>924</v>
      </c>
      <c r="L91" s="558"/>
      <c r="M91" s="562">
        <f t="shared" si="12"/>
        <v>0</v>
      </c>
      <c r="N91" s="487"/>
      <c r="O91" s="488"/>
      <c r="P91" s="488"/>
      <c r="Q91" s="489"/>
      <c r="R91" s="1486">
        <f t="shared" si="1"/>
        <v>0</v>
      </c>
      <c r="S91" s="428"/>
    </row>
    <row r="92" spans="1:19" ht="18.75" customHeight="1">
      <c r="A92" s="29">
        <v>81</v>
      </c>
      <c r="H92" s="712"/>
      <c r="I92" s="1152">
        <v>3300</v>
      </c>
      <c r="J92" s="1199" t="s">
        <v>2237</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926</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1027</v>
      </c>
      <c r="L94" s="554"/>
      <c r="M94" s="563">
        <f t="shared" si="14"/>
        <v>0</v>
      </c>
      <c r="N94" s="478"/>
      <c r="O94" s="479"/>
      <c r="P94" s="1450">
        <v>0</v>
      </c>
      <c r="Q94" s="683">
        <v>0</v>
      </c>
      <c r="R94" s="1486">
        <f t="shared" si="1"/>
        <v>0</v>
      </c>
      <c r="S94" s="428"/>
    </row>
    <row r="95" spans="1:19" ht="18.75" customHeight="1">
      <c r="A95" s="29">
        <v>84</v>
      </c>
      <c r="H95" s="712"/>
      <c r="I95" s="1158"/>
      <c r="J95" s="1160">
        <v>3303</v>
      </c>
      <c r="K95" s="1201" t="s">
        <v>927</v>
      </c>
      <c r="L95" s="554"/>
      <c r="M95" s="563">
        <f t="shared" si="14"/>
        <v>0</v>
      </c>
      <c r="N95" s="478"/>
      <c r="O95" s="479"/>
      <c r="P95" s="1450">
        <v>0</v>
      </c>
      <c r="Q95" s="683">
        <v>0</v>
      </c>
      <c r="R95" s="1486">
        <f t="shared" si="1"/>
        <v>0</v>
      </c>
      <c r="S95" s="428"/>
    </row>
    <row r="96" spans="1:19" ht="18.75" customHeight="1">
      <c r="A96" s="29">
        <v>85</v>
      </c>
      <c r="H96" s="712"/>
      <c r="I96" s="1158"/>
      <c r="J96" s="1160">
        <v>3304</v>
      </c>
      <c r="K96" s="1201" t="s">
        <v>928</v>
      </c>
      <c r="L96" s="554"/>
      <c r="M96" s="563">
        <f t="shared" si="14"/>
        <v>0</v>
      </c>
      <c r="N96" s="478"/>
      <c r="O96" s="479"/>
      <c r="P96" s="1450">
        <v>0</v>
      </c>
      <c r="Q96" s="683">
        <v>0</v>
      </c>
      <c r="R96" s="1486">
        <f t="shared" si="1"/>
        <v>0</v>
      </c>
      <c r="S96" s="428"/>
    </row>
    <row r="97" spans="1:19" ht="31.5">
      <c r="A97" s="29">
        <v>86</v>
      </c>
      <c r="H97" s="712"/>
      <c r="I97" s="1158"/>
      <c r="J97" s="1156">
        <v>3306</v>
      </c>
      <c r="K97" s="1202" t="s">
        <v>1730</v>
      </c>
      <c r="L97" s="558"/>
      <c r="M97" s="562">
        <f t="shared" si="14"/>
        <v>0</v>
      </c>
      <c r="N97" s="487"/>
      <c r="O97" s="488"/>
      <c r="P97" s="1452">
        <v>0</v>
      </c>
      <c r="Q97" s="1457">
        <v>0</v>
      </c>
      <c r="R97" s="1486">
        <f t="shared" si="1"/>
        <v>0</v>
      </c>
      <c r="S97" s="428"/>
    </row>
    <row r="98" spans="1:19" ht="18.75" customHeight="1">
      <c r="A98" s="29">
        <v>87</v>
      </c>
      <c r="H98" s="712"/>
      <c r="I98" s="1152">
        <v>3900</v>
      </c>
      <c r="J98" s="2257" t="s">
        <v>929</v>
      </c>
      <c r="K98" s="2257"/>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57" t="s">
        <v>930</v>
      </c>
      <c r="K99" s="2257"/>
      <c r="L99" s="1467"/>
      <c r="M99" s="397">
        <f t="shared" si="14"/>
        <v>0</v>
      </c>
      <c r="N99" s="1266"/>
      <c r="O99" s="1267"/>
      <c r="P99" s="1267"/>
      <c r="Q99" s="1268"/>
      <c r="R99" s="1486">
        <f t="shared" si="15"/>
        <v>0</v>
      </c>
      <c r="S99" s="428"/>
    </row>
    <row r="100" spans="1:19" ht="18.75" customHeight="1">
      <c r="A100" s="29">
        <v>89</v>
      </c>
      <c r="H100" s="712"/>
      <c r="I100" s="1152">
        <v>4100</v>
      </c>
      <c r="J100" s="2257" t="s">
        <v>931</v>
      </c>
      <c r="K100" s="2257"/>
      <c r="L100" s="1467"/>
      <c r="M100" s="397">
        <f t="shared" si="14"/>
        <v>0</v>
      </c>
      <c r="N100" s="1266"/>
      <c r="O100" s="1267"/>
      <c r="P100" s="1267"/>
      <c r="Q100" s="1268"/>
      <c r="R100" s="1486">
        <f t="shared" si="15"/>
        <v>0</v>
      </c>
      <c r="S100" s="428"/>
    </row>
    <row r="101" spans="1:19" ht="18.75" customHeight="1">
      <c r="A101" s="29">
        <v>90</v>
      </c>
      <c r="H101" s="712"/>
      <c r="I101" s="1152">
        <v>4200</v>
      </c>
      <c r="J101" s="2257" t="s">
        <v>932</v>
      </c>
      <c r="K101" s="2257"/>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933</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934</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935</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936</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937</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938</v>
      </c>
      <c r="L107" s="558"/>
      <c r="M107" s="562">
        <f t="shared" si="17"/>
        <v>0</v>
      </c>
      <c r="N107" s="487"/>
      <c r="O107" s="488"/>
      <c r="P107" s="488"/>
      <c r="Q107" s="489"/>
      <c r="R107" s="1486">
        <f t="shared" si="15"/>
        <v>0</v>
      </c>
      <c r="S107" s="428"/>
    </row>
    <row r="108" spans="1:19" ht="18.75" customHeight="1">
      <c r="A108" s="29">
        <v>97</v>
      </c>
      <c r="H108" s="712"/>
      <c r="I108" s="1152">
        <v>4300</v>
      </c>
      <c r="J108" s="2257" t="s">
        <v>1734</v>
      </c>
      <c r="K108" s="2257"/>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939</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1028</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941</v>
      </c>
      <c r="L111" s="558"/>
      <c r="M111" s="562">
        <f t="shared" si="19"/>
        <v>0</v>
      </c>
      <c r="N111" s="487"/>
      <c r="O111" s="488"/>
      <c r="P111" s="488"/>
      <c r="Q111" s="489"/>
      <c r="R111" s="1486">
        <f t="shared" si="15"/>
        <v>0</v>
      </c>
      <c r="S111" s="428"/>
    </row>
    <row r="112" spans="1:19" ht="18.75" customHeight="1">
      <c r="A112" s="29">
        <v>101</v>
      </c>
      <c r="H112" s="712"/>
      <c r="I112" s="1152">
        <v>4400</v>
      </c>
      <c r="J112" s="2257" t="s">
        <v>1731</v>
      </c>
      <c r="K112" s="2257"/>
      <c r="L112" s="1467"/>
      <c r="M112" s="397">
        <f t="shared" si="19"/>
        <v>0</v>
      </c>
      <c r="N112" s="1266"/>
      <c r="O112" s="1267"/>
      <c r="P112" s="1267"/>
      <c r="Q112" s="1268"/>
      <c r="R112" s="1486">
        <f t="shared" si="15"/>
        <v>0</v>
      </c>
      <c r="S112" s="428"/>
    </row>
    <row r="113" spans="1:19" ht="18.75" customHeight="1">
      <c r="A113" s="29">
        <v>102</v>
      </c>
      <c r="H113" s="712"/>
      <c r="I113" s="1152">
        <v>4500</v>
      </c>
      <c r="J113" s="2257" t="s">
        <v>1732</v>
      </c>
      <c r="K113" s="2257"/>
      <c r="L113" s="1467"/>
      <c r="M113" s="397">
        <f t="shared" si="19"/>
        <v>0</v>
      </c>
      <c r="N113" s="1266"/>
      <c r="O113" s="1267"/>
      <c r="P113" s="1267"/>
      <c r="Q113" s="1268"/>
      <c r="R113" s="1486">
        <f t="shared" si="15"/>
        <v>0</v>
      </c>
      <c r="S113" s="428"/>
    </row>
    <row r="114" spans="1:19" ht="18.75" customHeight="1">
      <c r="A114" s="29">
        <v>103</v>
      </c>
      <c r="H114" s="712"/>
      <c r="I114" s="1152">
        <v>4600</v>
      </c>
      <c r="J114" s="2260" t="s">
        <v>942</v>
      </c>
      <c r="K114" s="2261"/>
      <c r="L114" s="1467"/>
      <c r="M114" s="397">
        <f t="shared" si="19"/>
        <v>0</v>
      </c>
      <c r="N114" s="1266"/>
      <c r="O114" s="1267"/>
      <c r="P114" s="1267"/>
      <c r="Q114" s="1268"/>
      <c r="R114" s="1486">
        <f t="shared" si="15"/>
        <v>0</v>
      </c>
      <c r="S114" s="428"/>
    </row>
    <row r="115" spans="1:19" ht="18.75" customHeight="1">
      <c r="A115" s="29">
        <v>104</v>
      </c>
      <c r="H115" s="712"/>
      <c r="I115" s="1152">
        <v>4900</v>
      </c>
      <c r="J115" s="2257" t="s">
        <v>579</v>
      </c>
      <c r="K115" s="2257"/>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580</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581</v>
      </c>
      <c r="L117" s="558"/>
      <c r="M117" s="562">
        <f>N117+O117+P117+Q117</f>
        <v>0</v>
      </c>
      <c r="N117" s="487"/>
      <c r="O117" s="488"/>
      <c r="P117" s="488"/>
      <c r="Q117" s="489"/>
      <c r="R117" s="1486">
        <f t="shared" si="15"/>
        <v>0</v>
      </c>
      <c r="S117" s="428"/>
    </row>
    <row r="118" spans="1:19" ht="18.75" customHeight="1">
      <c r="A118" s="29">
        <v>107</v>
      </c>
      <c r="H118" s="712"/>
      <c r="I118" s="1206">
        <v>5100</v>
      </c>
      <c r="J118" s="2256" t="s">
        <v>943</v>
      </c>
      <c r="K118" s="2256"/>
      <c r="L118" s="1467"/>
      <c r="M118" s="397">
        <f>N118+O118+P118+Q118</f>
        <v>0</v>
      </c>
      <c r="N118" s="1266"/>
      <c r="O118" s="1267"/>
      <c r="P118" s="1267"/>
      <c r="Q118" s="1268"/>
      <c r="R118" s="1486">
        <f t="shared" si="15"/>
        <v>0</v>
      </c>
      <c r="S118" s="428"/>
    </row>
    <row r="119" spans="1:19" ht="18.75" customHeight="1">
      <c r="A119" s="29">
        <v>108</v>
      </c>
      <c r="H119" s="712"/>
      <c r="I119" s="1206">
        <v>5200</v>
      </c>
      <c r="J119" s="2256" t="s">
        <v>944</v>
      </c>
      <c r="K119" s="2256"/>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945</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946</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264</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265</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266</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267</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268</v>
      </c>
      <c r="L126" s="558"/>
      <c r="M126" s="562">
        <f t="shared" si="22"/>
        <v>0</v>
      </c>
      <c r="N126" s="487"/>
      <c r="O126" s="488"/>
      <c r="P126" s="488"/>
      <c r="Q126" s="489"/>
      <c r="R126" s="1486">
        <f t="shared" si="15"/>
        <v>0</v>
      </c>
      <c r="S126" s="428"/>
    </row>
    <row r="127" spans="1:19" ht="18.75" customHeight="1">
      <c r="A127" s="29">
        <v>116</v>
      </c>
      <c r="H127" s="712"/>
      <c r="I127" s="1206">
        <v>5300</v>
      </c>
      <c r="J127" s="2256" t="s">
        <v>269</v>
      </c>
      <c r="K127" s="2256"/>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1266</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270</v>
      </c>
      <c r="L129" s="558"/>
      <c r="M129" s="562">
        <f>N129+O129+P129+Q129</f>
        <v>0</v>
      </c>
      <c r="N129" s="487"/>
      <c r="O129" s="488"/>
      <c r="P129" s="488"/>
      <c r="Q129" s="489"/>
      <c r="R129" s="1486">
        <f t="shared" si="15"/>
        <v>0</v>
      </c>
      <c r="S129" s="428"/>
    </row>
    <row r="130" spans="1:19" ht="18.75" customHeight="1">
      <c r="A130" s="29">
        <v>119</v>
      </c>
      <c r="H130" s="712"/>
      <c r="I130" s="1206">
        <v>5400</v>
      </c>
      <c r="J130" s="2256" t="s">
        <v>960</v>
      </c>
      <c r="K130" s="2256"/>
      <c r="L130" s="1467"/>
      <c r="M130" s="397">
        <f>N130+O130+P130+Q130</f>
        <v>0</v>
      </c>
      <c r="N130" s="1266"/>
      <c r="O130" s="1267"/>
      <c r="P130" s="1267"/>
      <c r="Q130" s="1268"/>
      <c r="R130" s="1486">
        <f t="shared" si="15"/>
        <v>0</v>
      </c>
      <c r="S130" s="428"/>
    </row>
    <row r="131" spans="1:19" ht="18.75" customHeight="1">
      <c r="A131" s="29">
        <v>120</v>
      </c>
      <c r="H131" s="712"/>
      <c r="I131" s="1152">
        <v>5500</v>
      </c>
      <c r="J131" s="2257" t="s">
        <v>961</v>
      </c>
      <c r="K131" s="2257"/>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962</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963</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964</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965</v>
      </c>
      <c r="L135" s="558"/>
      <c r="M135" s="562">
        <f>N135+O135+P135+Q135</f>
        <v>0</v>
      </c>
      <c r="N135" s="487"/>
      <c r="O135" s="488"/>
      <c r="P135" s="488"/>
      <c r="Q135" s="489"/>
      <c r="R135" s="1486">
        <f t="shared" si="15"/>
        <v>0</v>
      </c>
      <c r="S135" s="428"/>
    </row>
    <row r="136" spans="1:19" ht="18.75" customHeight="1">
      <c r="A136" s="29">
        <v>125</v>
      </c>
      <c r="H136" s="712"/>
      <c r="I136" s="1206">
        <v>5700</v>
      </c>
      <c r="J136" s="2279" t="s">
        <v>1326</v>
      </c>
      <c r="K136" s="2280"/>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967</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968</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969</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85" t="s">
        <v>970</v>
      </c>
      <c r="K141" s="2286"/>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494</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48">
        <f>$B$7</f>
        <v>0</v>
      </c>
      <c r="J149" s="2249"/>
      <c r="K149" s="2249"/>
      <c r="L149" s="710"/>
      <c r="M149" s="710"/>
      <c r="N149" s="710"/>
      <c r="O149" s="710"/>
      <c r="P149" s="710"/>
      <c r="Q149" s="710"/>
      <c r="R149" s="1868" t="str">
        <f>(IF(SUM(R159:R180)&lt;&gt;0,$K$2,""))</f>
        <v/>
      </c>
      <c r="S149" s="427"/>
    </row>
    <row r="150" spans="1:20" ht="15.75">
      <c r="A150" s="29">
        <v>139</v>
      </c>
      <c r="H150" s="712"/>
      <c r="I150" s="709"/>
      <c r="J150" s="1080"/>
      <c r="K150" s="1105"/>
      <c r="L150" s="1106" t="s">
        <v>737</v>
      </c>
      <c r="M150" s="1106" t="s">
        <v>644</v>
      </c>
      <c r="N150" s="710"/>
      <c r="O150" s="710"/>
      <c r="P150" s="710"/>
      <c r="Q150" s="710"/>
      <c r="R150" s="1868" t="str">
        <f>(IF(SUM(R159:R180)&lt;&gt;0,$K$2,""))</f>
        <v/>
      </c>
      <c r="S150" s="427"/>
    </row>
    <row r="151" spans="1:20" ht="27" customHeight="1">
      <c r="A151" s="29">
        <v>140</v>
      </c>
      <c r="H151" s="712"/>
      <c r="I151" s="2238">
        <f>$B$9</f>
        <v>0</v>
      </c>
      <c r="J151" s="2239"/>
      <c r="K151" s="2240"/>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82">
        <f>$B$12</f>
        <v>0</v>
      </c>
      <c r="J154" s="2283"/>
      <c r="K154" s="2284"/>
      <c r="L154" s="1113" t="s">
        <v>1305</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1416</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2200</v>
      </c>
      <c r="L157" s="710"/>
      <c r="M157" s="1239" t="s">
        <v>740</v>
      </c>
      <c r="N157" s="1239"/>
      <c r="O157" s="318"/>
      <c r="P157" s="1239"/>
      <c r="Q157" s="318"/>
      <c r="R157" s="1868" t="str">
        <f>(IF(SUM(R159:R180)&lt;&gt;0,$K$2,""))</f>
        <v/>
      </c>
      <c r="S157" s="427"/>
    </row>
    <row r="158" spans="1:20" ht="21" customHeight="1">
      <c r="A158" s="29">
        <v>147</v>
      </c>
      <c r="H158" s="712"/>
      <c r="I158" s="1240" t="s">
        <v>972</v>
      </c>
      <c r="J158" s="1241" t="s">
        <v>973</v>
      </c>
      <c r="K158" s="1242" t="s">
        <v>974</v>
      </c>
      <c r="L158" s="1243" t="s">
        <v>975</v>
      </c>
      <c r="M158" s="1244" t="s">
        <v>976</v>
      </c>
      <c r="N158" s="711"/>
      <c r="O158" s="711"/>
      <c r="P158" s="711"/>
      <c r="Q158" s="711"/>
      <c r="R158" s="1868" t="str">
        <f>(IF(SUM(R159:R180)&lt;&gt;0,$K$2,""))</f>
        <v/>
      </c>
      <c r="S158" s="427"/>
    </row>
    <row r="159" spans="1:20" ht="18.75" customHeight="1">
      <c r="A159" s="29">
        <v>148</v>
      </c>
      <c r="H159" s="712"/>
      <c r="I159" s="1245"/>
      <c r="J159" s="1246" t="s">
        <v>977</v>
      </c>
      <c r="K159" s="1247" t="s">
        <v>978</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979</v>
      </c>
      <c r="K160" s="1250" t="s">
        <v>980</v>
      </c>
      <c r="L160" s="1273"/>
      <c r="M160" s="1274"/>
      <c r="N160" s="711"/>
      <c r="O160" s="711"/>
      <c r="P160" s="711"/>
      <c r="Q160" s="711"/>
      <c r="R160" s="212" t="str">
        <f t="shared" si="27"/>
        <v/>
      </c>
      <c r="S160" s="427"/>
    </row>
    <row r="161" spans="1:19" ht="18.75" customHeight="1">
      <c r="A161" s="29">
        <v>150</v>
      </c>
      <c r="H161" s="712"/>
      <c r="I161" s="1251"/>
      <c r="J161" s="1252" t="s">
        <v>981</v>
      </c>
      <c r="K161" s="1253" t="s">
        <v>982</v>
      </c>
      <c r="L161" s="1275"/>
      <c r="M161" s="1276"/>
      <c r="N161" s="711"/>
      <c r="O161" s="711"/>
      <c r="P161" s="711"/>
      <c r="Q161" s="711"/>
      <c r="R161" s="212" t="str">
        <f t="shared" si="27"/>
        <v/>
      </c>
      <c r="S161" s="427"/>
    </row>
    <row r="162" spans="1:19" ht="18.75" customHeight="1">
      <c r="A162" s="29">
        <v>151</v>
      </c>
      <c r="H162" s="712"/>
      <c r="I162" s="1245"/>
      <c r="J162" s="1246" t="s">
        <v>983</v>
      </c>
      <c r="K162" s="1247" t="s">
        <v>984</v>
      </c>
      <c r="L162" s="1277">
        <f>L163+L164</f>
        <v>0</v>
      </c>
      <c r="M162" s="1278">
        <f>M163+M164</f>
        <v>0</v>
      </c>
      <c r="N162" s="711"/>
      <c r="O162" s="711"/>
      <c r="P162" s="711"/>
      <c r="Q162" s="711"/>
      <c r="R162" s="212" t="str">
        <f t="shared" si="27"/>
        <v/>
      </c>
      <c r="S162" s="427"/>
    </row>
    <row r="163" spans="1:19" ht="18.75" customHeight="1">
      <c r="A163" s="29">
        <v>152</v>
      </c>
      <c r="H163" s="712"/>
      <c r="I163" s="1248"/>
      <c r="J163" s="1249" t="s">
        <v>985</v>
      </c>
      <c r="K163" s="1250" t="s">
        <v>980</v>
      </c>
      <c r="L163" s="1273"/>
      <c r="M163" s="1274"/>
      <c r="N163" s="711"/>
      <c r="O163" s="711"/>
      <c r="P163" s="711"/>
      <c r="Q163" s="711"/>
      <c r="R163" s="212" t="str">
        <f t="shared" si="27"/>
        <v/>
      </c>
      <c r="S163" s="427"/>
    </row>
    <row r="164" spans="1:19" ht="18.75" customHeight="1">
      <c r="A164" s="29">
        <v>153</v>
      </c>
      <c r="H164" s="712"/>
      <c r="I164" s="1254"/>
      <c r="J164" s="1255" t="s">
        <v>986</v>
      </c>
      <c r="K164" s="1256" t="s">
        <v>987</v>
      </c>
      <c r="L164" s="1279"/>
      <c r="M164" s="1280"/>
      <c r="N164" s="711"/>
      <c r="O164" s="711"/>
      <c r="P164" s="711"/>
      <c r="Q164" s="711"/>
      <c r="R164" s="212" t="str">
        <f t="shared" si="27"/>
        <v/>
      </c>
      <c r="S164" s="427"/>
    </row>
    <row r="165" spans="1:19" ht="18.75" customHeight="1">
      <c r="A165" s="29">
        <v>154</v>
      </c>
      <c r="H165" s="712"/>
      <c r="I165" s="1245"/>
      <c r="J165" s="1246" t="s">
        <v>988</v>
      </c>
      <c r="K165" s="1247" t="s">
        <v>989</v>
      </c>
      <c r="L165" s="1281"/>
      <c r="M165" s="1282"/>
      <c r="N165" s="711"/>
      <c r="O165" s="711"/>
      <c r="P165" s="711"/>
      <c r="Q165" s="711"/>
      <c r="R165" s="212" t="str">
        <f t="shared" si="27"/>
        <v/>
      </c>
      <c r="S165" s="427"/>
    </row>
    <row r="166" spans="1:19" ht="18.75" customHeight="1">
      <c r="A166" s="29">
        <v>155</v>
      </c>
      <c r="H166" s="712"/>
      <c r="I166" s="1248"/>
      <c r="J166" s="1257" t="s">
        <v>990</v>
      </c>
      <c r="K166" s="1258" t="s">
        <v>991</v>
      </c>
      <c r="L166" s="1283"/>
      <c r="M166" s="1284"/>
      <c r="N166" s="711"/>
      <c r="O166" s="711"/>
      <c r="P166" s="711"/>
      <c r="Q166" s="711"/>
      <c r="R166" s="212" t="str">
        <f t="shared" si="27"/>
        <v/>
      </c>
      <c r="S166" s="427"/>
    </row>
    <row r="167" spans="1:19" ht="18.75" customHeight="1">
      <c r="A167" s="29">
        <v>156</v>
      </c>
      <c r="H167" s="712"/>
      <c r="I167" s="1254"/>
      <c r="J167" s="1252" t="s">
        <v>992</v>
      </c>
      <c r="K167" s="1253" t="s">
        <v>993</v>
      </c>
      <c r="L167" s="1285"/>
      <c r="M167" s="1286"/>
      <c r="N167" s="711"/>
      <c r="O167" s="711"/>
      <c r="P167" s="711"/>
      <c r="Q167" s="711"/>
      <c r="R167" s="212" t="str">
        <f t="shared" si="27"/>
        <v/>
      </c>
      <c r="S167" s="427"/>
    </row>
    <row r="168" spans="1:19" ht="18.75" customHeight="1">
      <c r="A168" s="29">
        <v>157</v>
      </c>
      <c r="H168" s="712"/>
      <c r="I168" s="1245"/>
      <c r="J168" s="1246" t="s">
        <v>994</v>
      </c>
      <c r="K168" s="1247" t="s">
        <v>995</v>
      </c>
      <c r="L168" s="1277"/>
      <c r="M168" s="1278"/>
      <c r="N168" s="711"/>
      <c r="O168" s="711"/>
      <c r="P168" s="711"/>
      <c r="Q168" s="711"/>
      <c r="R168" s="212" t="str">
        <f t="shared" si="27"/>
        <v/>
      </c>
      <c r="S168" s="427"/>
    </row>
    <row r="169" spans="1:19" ht="18.75" customHeight="1">
      <c r="A169" s="29">
        <v>158</v>
      </c>
      <c r="H169" s="712"/>
      <c r="I169" s="1248"/>
      <c r="J169" s="1257" t="s">
        <v>996</v>
      </c>
      <c r="K169" s="1258" t="s">
        <v>997</v>
      </c>
      <c r="L169" s="1287"/>
      <c r="M169" s="1288"/>
      <c r="N169" s="711"/>
      <c r="O169" s="711"/>
      <c r="P169" s="711"/>
      <c r="Q169" s="711"/>
      <c r="R169" s="212" t="str">
        <f t="shared" si="27"/>
        <v/>
      </c>
      <c r="S169" s="427"/>
    </row>
    <row r="170" spans="1:19" ht="18.75" customHeight="1">
      <c r="A170" s="29">
        <v>159</v>
      </c>
      <c r="H170" s="712"/>
      <c r="I170" s="1254"/>
      <c r="J170" s="1252" t="s">
        <v>998</v>
      </c>
      <c r="K170" s="1253" t="s">
        <v>999</v>
      </c>
      <c r="L170" s="1275"/>
      <c r="M170" s="1276"/>
      <c r="N170" s="711"/>
      <c r="O170" s="711"/>
      <c r="P170" s="711"/>
      <c r="Q170" s="711"/>
      <c r="R170" s="212" t="str">
        <f t="shared" si="27"/>
        <v/>
      </c>
      <c r="S170" s="427"/>
    </row>
    <row r="171" spans="1:19" ht="18.75" customHeight="1">
      <c r="A171" s="29">
        <v>160</v>
      </c>
      <c r="H171" s="712"/>
      <c r="I171" s="1245"/>
      <c r="J171" s="1246" t="s">
        <v>1000</v>
      </c>
      <c r="K171" s="1247" t="s">
        <v>312</v>
      </c>
      <c r="L171" s="1277"/>
      <c r="M171" s="1278"/>
      <c r="N171" s="711"/>
      <c r="O171" s="711"/>
      <c r="P171" s="711"/>
      <c r="Q171" s="711"/>
      <c r="R171" s="212" t="str">
        <f t="shared" si="27"/>
        <v/>
      </c>
      <c r="S171" s="427"/>
    </row>
    <row r="172" spans="1:19" ht="18.75" customHeight="1">
      <c r="A172" s="29">
        <v>161</v>
      </c>
      <c r="H172" s="712"/>
      <c r="I172" s="1245"/>
      <c r="J172" s="1246" t="s">
        <v>313</v>
      </c>
      <c r="K172" s="1247" t="s">
        <v>11</v>
      </c>
      <c r="L172" s="1289"/>
      <c r="M172" s="1290"/>
      <c r="N172" s="711"/>
      <c r="O172" s="711"/>
      <c r="P172" s="711"/>
      <c r="Q172" s="711"/>
      <c r="R172" s="212" t="str">
        <f t="shared" si="27"/>
        <v/>
      </c>
      <c r="S172" s="427"/>
    </row>
    <row r="173" spans="1:19" ht="18.75" customHeight="1">
      <c r="A173" s="29">
        <v>162</v>
      </c>
      <c r="H173" s="712"/>
      <c r="I173" s="1245"/>
      <c r="J173" s="1246" t="s">
        <v>314</v>
      </c>
      <c r="K173" s="1247" t="s">
        <v>9</v>
      </c>
      <c r="L173" s="1277"/>
      <c r="M173" s="1278"/>
      <c r="N173" s="711"/>
      <c r="O173" s="711"/>
      <c r="P173" s="711"/>
      <c r="Q173" s="711"/>
      <c r="R173" s="212" t="str">
        <f t="shared" si="27"/>
        <v/>
      </c>
      <c r="S173" s="427"/>
    </row>
    <row r="174" spans="1:19" ht="18.75" customHeight="1">
      <c r="A174" s="29">
        <v>163</v>
      </c>
      <c r="H174" s="712"/>
      <c r="I174" s="1245"/>
      <c r="J174" s="1246" t="s">
        <v>315</v>
      </c>
      <c r="K174" s="1247" t="s">
        <v>10</v>
      </c>
      <c r="L174" s="1277"/>
      <c r="M174" s="1278"/>
      <c r="N174" s="711"/>
      <c r="O174" s="711"/>
      <c r="P174" s="711"/>
      <c r="Q174" s="711"/>
      <c r="R174" s="212" t="str">
        <f t="shared" si="27"/>
        <v/>
      </c>
      <c r="S174" s="427"/>
    </row>
    <row r="175" spans="1:19" ht="18.75" customHeight="1">
      <c r="A175" s="29">
        <v>164</v>
      </c>
      <c r="H175" s="712"/>
      <c r="I175" s="1245"/>
      <c r="J175" s="1246" t="s">
        <v>316</v>
      </c>
      <c r="K175" s="1247" t="s">
        <v>317</v>
      </c>
      <c r="L175" s="1277"/>
      <c r="M175" s="1278"/>
      <c r="N175" s="711"/>
      <c r="O175" s="711"/>
      <c r="P175" s="711"/>
      <c r="Q175" s="711"/>
      <c r="R175" s="212" t="str">
        <f t="shared" si="27"/>
        <v/>
      </c>
      <c r="S175" s="427"/>
    </row>
    <row r="176" spans="1:19" ht="18.75" customHeight="1">
      <c r="A176" s="29">
        <v>165</v>
      </c>
      <c r="H176" s="712"/>
      <c r="I176" s="1245"/>
      <c r="J176" s="1246" t="s">
        <v>318</v>
      </c>
      <c r="K176" s="1247" t="s">
        <v>319</v>
      </c>
      <c r="L176" s="1277"/>
      <c r="M176" s="1278"/>
      <c r="N176" s="711"/>
      <c r="O176" s="711"/>
      <c r="P176" s="711"/>
      <c r="Q176" s="711"/>
      <c r="R176" s="212" t="str">
        <f t="shared" si="27"/>
        <v/>
      </c>
      <c r="S176" s="427"/>
    </row>
    <row r="177" spans="1:19" ht="18.75" customHeight="1">
      <c r="A177" s="29">
        <v>166</v>
      </c>
      <c r="H177" s="712"/>
      <c r="I177" s="1245"/>
      <c r="J177" s="1246" t="s">
        <v>320</v>
      </c>
      <c r="K177" s="1247" t="s">
        <v>321</v>
      </c>
      <c r="L177" s="1277"/>
      <c r="M177" s="1278"/>
      <c r="N177" s="711"/>
      <c r="O177" s="711"/>
      <c r="P177" s="711"/>
      <c r="Q177" s="711"/>
      <c r="R177" s="212" t="str">
        <f t="shared" si="27"/>
        <v/>
      </c>
      <c r="S177" s="427"/>
    </row>
    <row r="178" spans="1:19" ht="18.75" customHeight="1">
      <c r="A178" s="29">
        <v>167</v>
      </c>
      <c r="H178" s="712"/>
      <c r="I178" s="1245"/>
      <c r="J178" s="1246" t="s">
        <v>322</v>
      </c>
      <c r="K178" s="1247" t="s">
        <v>323</v>
      </c>
      <c r="L178" s="1277"/>
      <c r="M178" s="1278"/>
      <c r="N178" s="711"/>
      <c r="O178" s="711"/>
      <c r="P178" s="711"/>
      <c r="Q178" s="711"/>
      <c r="R178" s="212" t="str">
        <f t="shared" si="27"/>
        <v/>
      </c>
      <c r="S178" s="427"/>
    </row>
    <row r="179" spans="1:19" ht="18.75" customHeight="1">
      <c r="A179" s="29">
        <v>168</v>
      </c>
      <c r="H179" s="712"/>
      <c r="I179" s="1245"/>
      <c r="J179" s="1246" t="s">
        <v>324</v>
      </c>
      <c r="K179" s="1247" t="s">
        <v>325</v>
      </c>
      <c r="L179" s="1277"/>
      <c r="M179" s="1278"/>
      <c r="N179" s="711"/>
      <c r="O179" s="711"/>
      <c r="P179" s="711"/>
      <c r="Q179" s="711"/>
      <c r="R179" s="212" t="str">
        <f t="shared" si="27"/>
        <v/>
      </c>
      <c r="S179" s="427"/>
    </row>
    <row r="180" spans="1:19" ht="18.75" customHeight="1" thickBot="1">
      <c r="A180" s="29">
        <v>169</v>
      </c>
      <c r="H180" s="712"/>
      <c r="I180" s="1259"/>
      <c r="J180" s="1260" t="s">
        <v>326</v>
      </c>
      <c r="K180" s="1261" t="s">
        <v>327</v>
      </c>
      <c r="L180" s="1291"/>
      <c r="M180" s="1292"/>
      <c r="N180" s="711"/>
      <c r="O180" s="711"/>
      <c r="P180" s="711"/>
      <c r="Q180" s="711"/>
      <c r="R180" s="212" t="str">
        <f t="shared" si="27"/>
        <v/>
      </c>
      <c r="S180" s="427"/>
    </row>
    <row r="181" spans="1:19" ht="38.25" customHeight="1" thickTop="1">
      <c r="A181" s="29">
        <v>170</v>
      </c>
      <c r="H181" s="712"/>
      <c r="I181" s="1240" t="s">
        <v>972</v>
      </c>
      <c r="J181" s="1241" t="s">
        <v>2193</v>
      </c>
      <c r="K181" s="1242" t="s">
        <v>2194</v>
      </c>
      <c r="L181" s="1243" t="s">
        <v>975</v>
      </c>
      <c r="M181" s="1244" t="s">
        <v>976</v>
      </c>
      <c r="N181" s="711"/>
      <c r="O181" s="711"/>
      <c r="P181" s="711"/>
      <c r="Q181" s="711"/>
      <c r="R181" s="212" t="str">
        <f>(IF($E182&lt;&gt;0,$K$2,IF($F182&lt;&gt;0,$K$2,"")))</f>
        <v/>
      </c>
      <c r="S181" s="427"/>
    </row>
    <row r="182" spans="1:19" ht="18.75" customHeight="1">
      <c r="A182" s="29">
        <v>171</v>
      </c>
      <c r="H182" s="712"/>
      <c r="I182" s="1245"/>
      <c r="J182" s="1246" t="s">
        <v>2196</v>
      </c>
      <c r="K182" s="1247" t="s">
        <v>2203</v>
      </c>
      <c r="L182" s="723">
        <f>L183+L184</f>
        <v>0</v>
      </c>
      <c r="M182" s="724">
        <f>M183+M184</f>
        <v>0</v>
      </c>
      <c r="N182" s="711"/>
      <c r="O182" s="711"/>
      <c r="P182" s="711"/>
      <c r="Q182" s="711"/>
      <c r="R182" s="212" t="str">
        <f t="shared" si="27"/>
        <v/>
      </c>
      <c r="S182" s="427"/>
    </row>
    <row r="183" spans="1:19" ht="18.75" customHeight="1">
      <c r="A183" s="29">
        <v>172</v>
      </c>
      <c r="H183" s="712"/>
      <c r="I183" s="1245"/>
      <c r="J183" s="1917" t="s">
        <v>2197</v>
      </c>
      <c r="K183" s="1919" t="s">
        <v>2201</v>
      </c>
      <c r="L183" s="1277"/>
      <c r="M183" s="1278"/>
      <c r="N183" s="711"/>
      <c r="O183" s="711"/>
      <c r="P183" s="711"/>
      <c r="Q183" s="711"/>
      <c r="R183" s="212" t="str">
        <f t="shared" si="27"/>
        <v/>
      </c>
      <c r="S183" s="427"/>
    </row>
    <row r="184" spans="1:19" ht="18.75" customHeight="1" thickBot="1">
      <c r="A184" s="29">
        <v>173</v>
      </c>
      <c r="H184" s="712"/>
      <c r="I184" s="1259"/>
      <c r="J184" s="1918" t="s">
        <v>2198</v>
      </c>
      <c r="K184" s="1920" t="s">
        <v>2202</v>
      </c>
      <c r="L184" s="1291"/>
      <c r="M184" s="1292"/>
      <c r="N184" s="711"/>
      <c r="O184" s="711"/>
      <c r="P184" s="711"/>
      <c r="Q184" s="711"/>
      <c r="R184" s="212" t="str">
        <f t="shared" si="27"/>
        <v/>
      </c>
      <c r="S184" s="427"/>
    </row>
    <row r="185" spans="1:19" ht="31.5" customHeight="1" thickTop="1">
      <c r="A185" s="29">
        <v>174</v>
      </c>
      <c r="H185" s="712"/>
      <c r="I185" s="1262" t="s">
        <v>642</v>
      </c>
      <c r="J185" s="1263"/>
      <c r="K185" s="1264"/>
      <c r="L185" s="711"/>
      <c r="M185" s="711"/>
      <c r="N185" s="711"/>
      <c r="O185" s="711"/>
      <c r="P185" s="711"/>
      <c r="Q185" s="711"/>
      <c r="R185" s="4">
        <f>R145</f>
        <v>0</v>
      </c>
      <c r="S185" s="427"/>
    </row>
    <row r="186" spans="1:19" ht="35.25" customHeight="1">
      <c r="A186" s="29">
        <v>175</v>
      </c>
      <c r="H186" s="712"/>
      <c r="I186" s="2287" t="s">
        <v>328</v>
      </c>
      <c r="J186" s="2287"/>
      <c r="K186" s="2287"/>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81:K81"/>
    <mergeCell ref="J82:K82"/>
    <mergeCell ref="J83:K83"/>
    <mergeCell ref="I14:K14"/>
    <mergeCell ref="I16:K16"/>
    <mergeCell ref="I19:K19"/>
    <mergeCell ref="J70:K70"/>
    <mergeCell ref="J48:K48"/>
    <mergeCell ref="J30:K30"/>
    <mergeCell ref="J66:K66"/>
    <mergeCell ref="J76:K76"/>
    <mergeCell ref="J33:K33"/>
    <mergeCell ref="J39:K39"/>
    <mergeCell ref="J80:K80"/>
    <mergeCell ref="J119:K119"/>
    <mergeCell ref="J98:K98"/>
    <mergeCell ref="J99:K99"/>
    <mergeCell ref="J100:K100"/>
    <mergeCell ref="J114:K114"/>
    <mergeCell ref="J118:K118"/>
    <mergeCell ref="I151:K151"/>
    <mergeCell ref="I154:K154"/>
    <mergeCell ref="I186:K186"/>
    <mergeCell ref="J47:K47"/>
    <mergeCell ref="J108:K108"/>
    <mergeCell ref="J112:K112"/>
    <mergeCell ref="J113:K113"/>
    <mergeCell ref="J79:K79"/>
    <mergeCell ref="J115:K115"/>
    <mergeCell ref="J101:K101"/>
    <mergeCell ref="J127:K127"/>
    <mergeCell ref="J130:K130"/>
    <mergeCell ref="J131:K131"/>
    <mergeCell ref="J136:K136"/>
    <mergeCell ref="J141:K141"/>
    <mergeCell ref="I149:K149"/>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dimension ref="A1:IV733"/>
  <sheetViews>
    <sheetView topLeftCell="D271" workbookViewId="0">
      <selection activeCell="C271" sqref="A1:C65536"/>
    </sheetView>
  </sheetViews>
  <sheetFormatPr defaultRowHeight="14.25"/>
  <cols>
    <col min="1" max="1" width="57.85546875" style="213" hidden="1" customWidth="1"/>
    <col min="2" max="2" width="165.7109375" style="2014" hidden="1" customWidth="1"/>
    <col min="3" max="3" width="48.140625" style="213" hidden="1" customWidth="1"/>
    <col min="4" max="5" width="48.140625" style="213" customWidth="1"/>
    <col min="6" max="16384" width="9.140625" style="213"/>
  </cols>
  <sheetData>
    <row r="1" spans="1:5">
      <c r="A1" s="1942" t="s">
        <v>1274</v>
      </c>
      <c r="B1" s="1943" t="s">
        <v>1281</v>
      </c>
      <c r="C1" s="1942"/>
    </row>
    <row r="2" spans="1:5" ht="31.5" customHeight="1">
      <c r="A2" s="1944">
        <v>0</v>
      </c>
      <c r="B2" s="1945" t="s">
        <v>1431</v>
      </c>
      <c r="C2" s="1946" t="s">
        <v>1489</v>
      </c>
    </row>
    <row r="3" spans="1:5" ht="35.25" customHeight="1">
      <c r="A3" s="1944">
        <v>33</v>
      </c>
      <c r="B3" s="1945" t="s">
        <v>1432</v>
      </c>
      <c r="C3" s="1946" t="s">
        <v>1490</v>
      </c>
      <c r="D3" s="1947"/>
    </row>
    <row r="4" spans="1:5" ht="35.25" customHeight="1">
      <c r="A4" s="1944">
        <v>42</v>
      </c>
      <c r="B4" s="1945" t="s">
        <v>1433</v>
      </c>
      <c r="C4" s="1946" t="s">
        <v>1491</v>
      </c>
    </row>
    <row r="5" spans="1:5" ht="19.5">
      <c r="A5" s="1944">
        <v>96</v>
      </c>
      <c r="B5" s="1945" t="s">
        <v>1434</v>
      </c>
      <c r="C5" s="1946" t="s">
        <v>1492</v>
      </c>
    </row>
    <row r="6" spans="1:5" ht="19.5">
      <c r="A6" s="1944">
        <v>97</v>
      </c>
      <c r="B6" s="1945" t="s">
        <v>1435</v>
      </c>
      <c r="C6" s="1946" t="s">
        <v>1493</v>
      </c>
      <c r="D6" s="1947"/>
    </row>
    <row r="7" spans="1:5" ht="19.5">
      <c r="A7" s="1944">
        <v>98</v>
      </c>
      <c r="B7" s="1945" t="s">
        <v>1436</v>
      </c>
      <c r="C7" s="1946" t="s">
        <v>1494</v>
      </c>
      <c r="D7" s="1948"/>
    </row>
    <row r="8" spans="1:5" ht="15">
      <c r="A8" s="1948"/>
      <c r="B8" s="1948"/>
      <c r="C8" s="1948"/>
      <c r="D8" s="1948"/>
    </row>
    <row r="9" spans="1:5" ht="15.75">
      <c r="A9" s="1947"/>
      <c r="B9" s="1947"/>
      <c r="C9" s="1949"/>
      <c r="D9" s="1948"/>
    </row>
    <row r="10" spans="1:5">
      <c r="A10" s="1942" t="s">
        <v>1274</v>
      </c>
      <c r="B10" s="1943" t="s">
        <v>1280</v>
      </c>
      <c r="C10" s="1942"/>
    </row>
    <row r="11" spans="1:5">
      <c r="A11" s="1942"/>
      <c r="B11" s="1943" t="s">
        <v>55</v>
      </c>
      <c r="C11" s="1942"/>
    </row>
    <row r="12" spans="1:5" ht="15.75">
      <c r="A12" s="1950">
        <v>1101</v>
      </c>
      <c r="B12" s="1951" t="s">
        <v>56</v>
      </c>
      <c r="C12" s="1950">
        <v>1101</v>
      </c>
      <c r="E12" s="1952"/>
    </row>
    <row r="13" spans="1:5" ht="15.75">
      <c r="A13" s="1950">
        <v>1103</v>
      </c>
      <c r="B13" s="1953" t="s">
        <v>57</v>
      </c>
      <c r="C13" s="1950">
        <v>1103</v>
      </c>
      <c r="E13" s="1952"/>
    </row>
    <row r="14" spans="1:5" ht="15.75">
      <c r="A14" s="1950">
        <v>1104</v>
      </c>
      <c r="B14" s="1954" t="s">
        <v>58</v>
      </c>
      <c r="C14" s="1950">
        <v>1104</v>
      </c>
      <c r="E14" s="1952"/>
    </row>
    <row r="15" spans="1:5" ht="15.75">
      <c r="A15" s="1950">
        <v>1105</v>
      </c>
      <c r="B15" s="1954" t="s">
        <v>59</v>
      </c>
      <c r="C15" s="1950">
        <v>1105</v>
      </c>
      <c r="E15" s="1952"/>
    </row>
    <row r="16" spans="1:5" ht="15.75">
      <c r="A16" s="1950">
        <v>1106</v>
      </c>
      <c r="B16" s="1954" t="s">
        <v>60</v>
      </c>
      <c r="C16" s="1950">
        <v>1106</v>
      </c>
      <c r="E16" s="1952"/>
    </row>
    <row r="17" spans="1:5" ht="15.75">
      <c r="A17" s="1950">
        <v>1107</v>
      </c>
      <c r="B17" s="1954" t="s">
        <v>61</v>
      </c>
      <c r="C17" s="1950">
        <v>1107</v>
      </c>
      <c r="E17" s="1952"/>
    </row>
    <row r="18" spans="1:5" ht="15.75">
      <c r="A18" s="1950">
        <v>1108</v>
      </c>
      <c r="B18" s="1954" t="s">
        <v>62</v>
      </c>
      <c r="C18" s="1950">
        <v>1108</v>
      </c>
      <c r="E18" s="1952"/>
    </row>
    <row r="19" spans="1:5" ht="15.75">
      <c r="A19" s="1950">
        <v>1111</v>
      </c>
      <c r="B19" s="1955" t="s">
        <v>63</v>
      </c>
      <c r="C19" s="1950">
        <v>1111</v>
      </c>
      <c r="E19" s="1952"/>
    </row>
    <row r="20" spans="1:5" ht="15.75">
      <c r="A20" s="1950">
        <v>1115</v>
      </c>
      <c r="B20" s="1955" t="s">
        <v>64</v>
      </c>
      <c r="C20" s="1950">
        <v>1115</v>
      </c>
      <c r="E20" s="1952"/>
    </row>
    <row r="21" spans="1:5" ht="15.75">
      <c r="A21" s="1950">
        <v>1116</v>
      </c>
      <c r="B21" s="1955" t="s">
        <v>65</v>
      </c>
      <c r="C21" s="1950">
        <v>1116</v>
      </c>
      <c r="E21" s="1952"/>
    </row>
    <row r="22" spans="1:5" ht="15.75">
      <c r="A22" s="1950">
        <v>1117</v>
      </c>
      <c r="B22" s="1955" t="s">
        <v>66</v>
      </c>
      <c r="C22" s="1950">
        <v>1117</v>
      </c>
      <c r="E22" s="1952"/>
    </row>
    <row r="23" spans="1:5" ht="15.75">
      <c r="A23" s="1950">
        <v>1121</v>
      </c>
      <c r="B23" s="1954" t="s">
        <v>67</v>
      </c>
      <c r="C23" s="1950">
        <v>1121</v>
      </c>
      <c r="E23" s="1952"/>
    </row>
    <row r="24" spans="1:5" ht="15.75">
      <c r="A24" s="1950">
        <v>1122</v>
      </c>
      <c r="B24" s="1954" t="s">
        <v>68</v>
      </c>
      <c r="C24" s="1950">
        <v>1122</v>
      </c>
      <c r="E24" s="1952"/>
    </row>
    <row r="25" spans="1:5" ht="15.75">
      <c r="A25" s="1950">
        <v>1123</v>
      </c>
      <c r="B25" s="1954" t="s">
        <v>69</v>
      </c>
      <c r="C25" s="1950">
        <v>1123</v>
      </c>
      <c r="E25" s="1952"/>
    </row>
    <row r="26" spans="1:5" ht="15.75">
      <c r="A26" s="1950">
        <v>1125</v>
      </c>
      <c r="B26" s="1956" t="s">
        <v>70</v>
      </c>
      <c r="C26" s="1950">
        <v>1125</v>
      </c>
      <c r="E26" s="1952"/>
    </row>
    <row r="27" spans="1:5" ht="15.75">
      <c r="A27" s="1950">
        <v>1128</v>
      </c>
      <c r="B27" s="1954" t="s">
        <v>71</v>
      </c>
      <c r="C27" s="1950">
        <v>1128</v>
      </c>
      <c r="E27" s="1952"/>
    </row>
    <row r="28" spans="1:5" ht="15.75">
      <c r="A28" s="1950">
        <v>1139</v>
      </c>
      <c r="B28" s="1957" t="s">
        <v>72</v>
      </c>
      <c r="C28" s="1950">
        <v>1139</v>
      </c>
      <c r="E28" s="1952"/>
    </row>
    <row r="29" spans="1:5" ht="15.75">
      <c r="A29" s="1950">
        <v>1141</v>
      </c>
      <c r="B29" s="1955" t="s">
        <v>73</v>
      </c>
      <c r="C29" s="1950">
        <v>1141</v>
      </c>
      <c r="E29" s="1952"/>
    </row>
    <row r="30" spans="1:5" ht="15.75">
      <c r="A30" s="1950">
        <v>1142</v>
      </c>
      <c r="B30" s="1954" t="s">
        <v>74</v>
      </c>
      <c r="C30" s="1950">
        <v>1142</v>
      </c>
      <c r="E30" s="1952"/>
    </row>
    <row r="31" spans="1:5" ht="15.75">
      <c r="A31" s="1950">
        <v>1143</v>
      </c>
      <c r="B31" s="1955" t="s">
        <v>75</v>
      </c>
      <c r="C31" s="1950">
        <v>1143</v>
      </c>
      <c r="E31" s="1952"/>
    </row>
    <row r="32" spans="1:5" ht="15.75">
      <c r="A32" s="1950">
        <v>1144</v>
      </c>
      <c r="B32" s="1955" t="s">
        <v>76</v>
      </c>
      <c r="C32" s="1950">
        <v>1144</v>
      </c>
      <c r="E32" s="1952"/>
    </row>
    <row r="33" spans="1:5" ht="15.75">
      <c r="A33" s="1950">
        <v>1145</v>
      </c>
      <c r="B33" s="1954" t="s">
        <v>77</v>
      </c>
      <c r="C33" s="1950">
        <v>1145</v>
      </c>
      <c r="E33" s="1952"/>
    </row>
    <row r="34" spans="1:5" ht="15.75">
      <c r="A34" s="1950">
        <v>1146</v>
      </c>
      <c r="B34" s="1955" t="s">
        <v>78</v>
      </c>
      <c r="C34" s="1950">
        <v>1146</v>
      </c>
      <c r="E34" s="1952"/>
    </row>
    <row r="35" spans="1:5" ht="15.75">
      <c r="A35" s="1950">
        <v>1147</v>
      </c>
      <c r="B35" s="1955" t="s">
        <v>79</v>
      </c>
      <c r="C35" s="1950">
        <v>1147</v>
      </c>
      <c r="E35" s="1952"/>
    </row>
    <row r="36" spans="1:5" ht="15.75">
      <c r="A36" s="1950">
        <v>1148</v>
      </c>
      <c r="B36" s="1955" t="s">
        <v>80</v>
      </c>
      <c r="C36" s="1950">
        <v>1148</v>
      </c>
      <c r="E36" s="1952"/>
    </row>
    <row r="37" spans="1:5" ht="15.75">
      <c r="A37" s="1950">
        <v>1149</v>
      </c>
      <c r="B37" s="1955" t="s">
        <v>81</v>
      </c>
      <c r="C37" s="1950">
        <v>1149</v>
      </c>
      <c r="E37" s="1952"/>
    </row>
    <row r="38" spans="1:5" ht="15.75">
      <c r="A38" s="1950">
        <v>1151</v>
      </c>
      <c r="B38" s="1955" t="s">
        <v>82</v>
      </c>
      <c r="C38" s="1950">
        <v>1151</v>
      </c>
      <c r="E38" s="1952"/>
    </row>
    <row r="39" spans="1:5" ht="15.75">
      <c r="A39" s="1950">
        <v>1158</v>
      </c>
      <c r="B39" s="1954" t="s">
        <v>83</v>
      </c>
      <c r="C39" s="1950">
        <v>1158</v>
      </c>
      <c r="E39" s="1952"/>
    </row>
    <row r="40" spans="1:5" ht="15.75">
      <c r="A40" s="1950">
        <v>1161</v>
      </c>
      <c r="B40" s="1954" t="s">
        <v>84</v>
      </c>
      <c r="C40" s="1950">
        <v>1161</v>
      </c>
      <c r="E40" s="1952"/>
    </row>
    <row r="41" spans="1:5" ht="15.75">
      <c r="A41" s="1950">
        <v>1162</v>
      </c>
      <c r="B41" s="1954" t="s">
        <v>85</v>
      </c>
      <c r="C41" s="1950">
        <v>1162</v>
      </c>
      <c r="E41" s="1952"/>
    </row>
    <row r="42" spans="1:5" ht="15.75">
      <c r="A42" s="1950">
        <v>1163</v>
      </c>
      <c r="B42" s="1954" t="s">
        <v>86</v>
      </c>
      <c r="C42" s="1950">
        <v>1163</v>
      </c>
      <c r="E42" s="1952"/>
    </row>
    <row r="43" spans="1:5" ht="15.75">
      <c r="A43" s="1950">
        <v>1168</v>
      </c>
      <c r="B43" s="1954" t="s">
        <v>87</v>
      </c>
      <c r="C43" s="1950">
        <v>1168</v>
      </c>
      <c r="E43" s="1952"/>
    </row>
    <row r="44" spans="1:5" ht="15.75">
      <c r="A44" s="1950">
        <v>1179</v>
      </c>
      <c r="B44" s="1955" t="s">
        <v>88</v>
      </c>
      <c r="C44" s="1950">
        <v>1179</v>
      </c>
      <c r="E44" s="1952"/>
    </row>
    <row r="45" spans="1:5" ht="15.75">
      <c r="A45" s="1950">
        <v>2201</v>
      </c>
      <c r="B45" s="1955" t="s">
        <v>89</v>
      </c>
      <c r="C45" s="1950">
        <v>2201</v>
      </c>
      <c r="E45" s="1952"/>
    </row>
    <row r="46" spans="1:5" ht="15.75">
      <c r="A46" s="1950">
        <v>2205</v>
      </c>
      <c r="B46" s="1954" t="s">
        <v>90</v>
      </c>
      <c r="C46" s="1950">
        <v>2205</v>
      </c>
      <c r="E46" s="1952"/>
    </row>
    <row r="47" spans="1:5" ht="15.75">
      <c r="A47" s="1950">
        <v>2206</v>
      </c>
      <c r="B47" s="1957" t="s">
        <v>91</v>
      </c>
      <c r="C47" s="1950">
        <v>2206</v>
      </c>
      <c r="E47" s="1952"/>
    </row>
    <row r="48" spans="1:5" ht="15.75">
      <c r="A48" s="1950">
        <v>2215</v>
      </c>
      <c r="B48" s="1954" t="s">
        <v>92</v>
      </c>
      <c r="C48" s="1950">
        <v>2215</v>
      </c>
      <c r="E48" s="1952"/>
    </row>
    <row r="49" spans="1:5" ht="15.75">
      <c r="A49" s="1950">
        <v>2218</v>
      </c>
      <c r="B49" s="1954" t="s">
        <v>93</v>
      </c>
      <c r="C49" s="1950">
        <v>2218</v>
      </c>
      <c r="E49" s="1952"/>
    </row>
    <row r="50" spans="1:5" ht="15.75">
      <c r="A50" s="1950">
        <v>2219</v>
      </c>
      <c r="B50" s="1954" t="s">
        <v>94</v>
      </c>
      <c r="C50" s="1950">
        <v>2219</v>
      </c>
      <c r="E50" s="1952"/>
    </row>
    <row r="51" spans="1:5" ht="15.75">
      <c r="A51" s="1950">
        <v>2221</v>
      </c>
      <c r="B51" s="1955" t="s">
        <v>95</v>
      </c>
      <c r="C51" s="1950">
        <v>2221</v>
      </c>
      <c r="E51" s="1952"/>
    </row>
    <row r="52" spans="1:5" ht="15.75">
      <c r="A52" s="1950">
        <v>2222</v>
      </c>
      <c r="B52" s="1958" t="s">
        <v>96</v>
      </c>
      <c r="C52" s="1950">
        <v>2222</v>
      </c>
      <c r="E52" s="1952"/>
    </row>
    <row r="53" spans="1:5" ht="15.75">
      <c r="A53" s="1950">
        <v>2223</v>
      </c>
      <c r="B53" s="1958" t="s">
        <v>2168</v>
      </c>
      <c r="C53" s="1950">
        <v>2223</v>
      </c>
      <c r="E53" s="1952"/>
    </row>
    <row r="54" spans="1:5" ht="15.75">
      <c r="A54" s="1950">
        <v>2224</v>
      </c>
      <c r="B54" s="1957" t="s">
        <v>97</v>
      </c>
      <c r="C54" s="1950">
        <v>2224</v>
      </c>
      <c r="E54" s="1952"/>
    </row>
    <row r="55" spans="1:5" ht="15.75">
      <c r="A55" s="1950">
        <v>2225</v>
      </c>
      <c r="B55" s="1954" t="s">
        <v>98</v>
      </c>
      <c r="C55" s="1950">
        <v>2225</v>
      </c>
      <c r="E55" s="1952"/>
    </row>
    <row r="56" spans="1:5" ht="15.75">
      <c r="A56" s="1950">
        <v>2228</v>
      </c>
      <c r="B56" s="1954" t="s">
        <v>99</v>
      </c>
      <c r="C56" s="1950">
        <v>2228</v>
      </c>
      <c r="E56" s="1952"/>
    </row>
    <row r="57" spans="1:5" ht="15.75">
      <c r="A57" s="1950">
        <v>2239</v>
      </c>
      <c r="B57" s="1955" t="s">
        <v>100</v>
      </c>
      <c r="C57" s="1950">
        <v>2239</v>
      </c>
      <c r="E57" s="1952"/>
    </row>
    <row r="58" spans="1:5" ht="15.75">
      <c r="A58" s="1950">
        <v>2241</v>
      </c>
      <c r="B58" s="1958" t="s">
        <v>101</v>
      </c>
      <c r="C58" s="1950">
        <v>2241</v>
      </c>
      <c r="E58" s="1952"/>
    </row>
    <row r="59" spans="1:5" ht="15.75">
      <c r="A59" s="1950">
        <v>2242</v>
      </c>
      <c r="B59" s="1958" t="s">
        <v>102</v>
      </c>
      <c r="C59" s="1950">
        <v>2242</v>
      </c>
      <c r="E59" s="1952"/>
    </row>
    <row r="60" spans="1:5" ht="15.75">
      <c r="A60" s="1950">
        <v>2243</v>
      </c>
      <c r="B60" s="1958" t="s">
        <v>103</v>
      </c>
      <c r="C60" s="1950">
        <v>2243</v>
      </c>
      <c r="E60" s="1952"/>
    </row>
    <row r="61" spans="1:5" ht="15.75">
      <c r="A61" s="1950">
        <v>2244</v>
      </c>
      <c r="B61" s="1958" t="s">
        <v>104</v>
      </c>
      <c r="C61" s="1950">
        <v>2244</v>
      </c>
      <c r="E61" s="1952"/>
    </row>
    <row r="62" spans="1:5" ht="15.75">
      <c r="A62" s="1950">
        <v>2245</v>
      </c>
      <c r="B62" s="1959" t="s">
        <v>105</v>
      </c>
      <c r="C62" s="1950">
        <v>2245</v>
      </c>
      <c r="E62" s="1952"/>
    </row>
    <row r="63" spans="1:5" ht="15.75">
      <c r="A63" s="1950">
        <v>2246</v>
      </c>
      <c r="B63" s="1958" t="s">
        <v>106</v>
      </c>
      <c r="C63" s="1950">
        <v>2246</v>
      </c>
      <c r="E63" s="1952"/>
    </row>
    <row r="64" spans="1:5" ht="15.75">
      <c r="A64" s="1950">
        <v>2247</v>
      </c>
      <c r="B64" s="1958" t="s">
        <v>107</v>
      </c>
      <c r="C64" s="1950">
        <v>2247</v>
      </c>
      <c r="E64" s="1952"/>
    </row>
    <row r="65" spans="1:5" ht="15.75">
      <c r="A65" s="1950">
        <v>2248</v>
      </c>
      <c r="B65" s="1958" t="s">
        <v>108</v>
      </c>
      <c r="C65" s="1950">
        <v>2248</v>
      </c>
      <c r="E65" s="1952"/>
    </row>
    <row r="66" spans="1:5" ht="15.75">
      <c r="A66" s="1950">
        <v>2249</v>
      </c>
      <c r="B66" s="1958" t="s">
        <v>109</v>
      </c>
      <c r="C66" s="1950">
        <v>2249</v>
      </c>
      <c r="E66" s="1952"/>
    </row>
    <row r="67" spans="1:5" ht="15.75">
      <c r="A67" s="1950">
        <v>2258</v>
      </c>
      <c r="B67" s="1954" t="s">
        <v>110</v>
      </c>
      <c r="C67" s="1950">
        <v>2258</v>
      </c>
      <c r="E67" s="1952"/>
    </row>
    <row r="68" spans="1:5" ht="15.75">
      <c r="A68" s="1950">
        <v>2259</v>
      </c>
      <c r="B68" s="1957" t="s">
        <v>111</v>
      </c>
      <c r="C68" s="1950">
        <v>2259</v>
      </c>
      <c r="E68" s="1952"/>
    </row>
    <row r="69" spans="1:5" ht="15.75">
      <c r="A69" s="1950">
        <v>2261</v>
      </c>
      <c r="B69" s="1955" t="s">
        <v>112</v>
      </c>
      <c r="C69" s="1950">
        <v>2261</v>
      </c>
      <c r="E69" s="1952"/>
    </row>
    <row r="70" spans="1:5" ht="15.75">
      <c r="A70" s="1950">
        <v>2268</v>
      </c>
      <c r="B70" s="1954" t="s">
        <v>113</v>
      </c>
      <c r="C70" s="1950">
        <v>2268</v>
      </c>
      <c r="E70" s="1952"/>
    </row>
    <row r="71" spans="1:5" ht="15.75">
      <c r="A71" s="1950">
        <v>2279</v>
      </c>
      <c r="B71" s="1955" t="s">
        <v>114</v>
      </c>
      <c r="C71" s="1950">
        <v>2279</v>
      </c>
      <c r="E71" s="1952"/>
    </row>
    <row r="72" spans="1:5" ht="15.75">
      <c r="A72" s="1950">
        <v>2281</v>
      </c>
      <c r="B72" s="1957" t="s">
        <v>115</v>
      </c>
      <c r="C72" s="1950">
        <v>2281</v>
      </c>
      <c r="E72" s="1952"/>
    </row>
    <row r="73" spans="1:5" ht="15.75">
      <c r="A73" s="1950">
        <v>2282</v>
      </c>
      <c r="B73" s="1957" t="s">
        <v>116</v>
      </c>
      <c r="C73" s="1950">
        <v>2282</v>
      </c>
      <c r="E73" s="1952"/>
    </row>
    <row r="74" spans="1:5" ht="15.75">
      <c r="A74" s="1950">
        <v>2283</v>
      </c>
      <c r="B74" s="1957" t="s">
        <v>117</v>
      </c>
      <c r="C74" s="1950">
        <v>2283</v>
      </c>
      <c r="E74" s="1952"/>
    </row>
    <row r="75" spans="1:5" ht="15.75">
      <c r="A75" s="1950">
        <v>2284</v>
      </c>
      <c r="B75" s="1957" t="s">
        <v>118</v>
      </c>
      <c r="C75" s="1950">
        <v>2284</v>
      </c>
      <c r="E75" s="1952"/>
    </row>
    <row r="76" spans="1:5" ht="15.75">
      <c r="A76" s="1950">
        <v>2285</v>
      </c>
      <c r="B76" s="1957" t="s">
        <v>119</v>
      </c>
      <c r="C76" s="1950">
        <v>2285</v>
      </c>
      <c r="E76" s="1952"/>
    </row>
    <row r="77" spans="1:5" ht="15.75">
      <c r="A77" s="1950">
        <v>2288</v>
      </c>
      <c r="B77" s="1957" t="s">
        <v>120</v>
      </c>
      <c r="C77" s="1950">
        <v>2288</v>
      </c>
      <c r="E77" s="1952"/>
    </row>
    <row r="78" spans="1:5" ht="15.75">
      <c r="A78" s="1950">
        <v>2289</v>
      </c>
      <c r="B78" s="1957" t="s">
        <v>121</v>
      </c>
      <c r="C78" s="1950">
        <v>2289</v>
      </c>
      <c r="E78" s="1952"/>
    </row>
    <row r="79" spans="1:5" ht="15.75">
      <c r="A79" s="1950">
        <v>3301</v>
      </c>
      <c r="B79" s="1954" t="s">
        <v>122</v>
      </c>
      <c r="C79" s="1950">
        <v>3301</v>
      </c>
      <c r="E79" s="1952"/>
    </row>
    <row r="80" spans="1:5" ht="15.75">
      <c r="A80" s="1950">
        <v>3311</v>
      </c>
      <c r="B80" s="1954" t="s">
        <v>2149</v>
      </c>
      <c r="C80" s="1950">
        <v>3311</v>
      </c>
      <c r="E80" s="1952"/>
    </row>
    <row r="81" spans="1:5" ht="15.75">
      <c r="A81" s="1950">
        <v>3312</v>
      </c>
      <c r="B81" s="1955" t="s">
        <v>2150</v>
      </c>
      <c r="C81" s="1950">
        <v>3312</v>
      </c>
      <c r="E81" s="1952"/>
    </row>
    <row r="82" spans="1:5" ht="15.75">
      <c r="A82" s="1950">
        <v>3318</v>
      </c>
      <c r="B82" s="1957" t="s">
        <v>123</v>
      </c>
      <c r="C82" s="1950">
        <v>3318</v>
      </c>
      <c r="E82" s="1952"/>
    </row>
    <row r="83" spans="1:5" ht="15.75">
      <c r="A83" s="1950">
        <v>3321</v>
      </c>
      <c r="B83" s="1954" t="s">
        <v>2151</v>
      </c>
      <c r="C83" s="1950">
        <v>3321</v>
      </c>
      <c r="E83" s="1952"/>
    </row>
    <row r="84" spans="1:5" ht="15.75">
      <c r="A84" s="1950">
        <v>3322</v>
      </c>
      <c r="B84" s="1955" t="s">
        <v>2152</v>
      </c>
      <c r="C84" s="1950">
        <v>3322</v>
      </c>
      <c r="E84" s="1952"/>
    </row>
    <row r="85" spans="1:5" ht="15.75">
      <c r="A85" s="1950">
        <v>3323</v>
      </c>
      <c r="B85" s="1957" t="s">
        <v>2153</v>
      </c>
      <c r="C85" s="1950">
        <v>3323</v>
      </c>
      <c r="E85" s="1952"/>
    </row>
    <row r="86" spans="1:5" ht="15.75">
      <c r="A86" s="1950">
        <v>3324</v>
      </c>
      <c r="B86" s="1957" t="s">
        <v>124</v>
      </c>
      <c r="C86" s="1950">
        <v>3324</v>
      </c>
      <c r="E86" s="1952"/>
    </row>
    <row r="87" spans="1:5" ht="15.75">
      <c r="A87" s="1950">
        <v>3325</v>
      </c>
      <c r="B87" s="1955" t="s">
        <v>2154</v>
      </c>
      <c r="C87" s="1950">
        <v>3325</v>
      </c>
      <c r="E87" s="1952"/>
    </row>
    <row r="88" spans="1:5" ht="15.75">
      <c r="A88" s="1950">
        <v>3326</v>
      </c>
      <c r="B88" s="1954" t="s">
        <v>2155</v>
      </c>
      <c r="C88" s="1950">
        <v>3326</v>
      </c>
      <c r="E88" s="1952"/>
    </row>
    <row r="89" spans="1:5" ht="15.75">
      <c r="A89" s="1950">
        <v>3327</v>
      </c>
      <c r="B89" s="1954" t="s">
        <v>2156</v>
      </c>
      <c r="C89" s="1950">
        <v>3327</v>
      </c>
      <c r="E89" s="1952"/>
    </row>
    <row r="90" spans="1:5" ht="15.75">
      <c r="A90" s="1950">
        <v>3332</v>
      </c>
      <c r="B90" s="1954" t="s">
        <v>125</v>
      </c>
      <c r="C90" s="1950">
        <v>3332</v>
      </c>
      <c r="E90" s="1952"/>
    </row>
    <row r="91" spans="1:5" ht="15.75">
      <c r="A91" s="1950">
        <v>3333</v>
      </c>
      <c r="B91" s="1955" t="s">
        <v>126</v>
      </c>
      <c r="C91" s="1950">
        <v>3333</v>
      </c>
      <c r="E91" s="1952"/>
    </row>
    <row r="92" spans="1:5" ht="15.75">
      <c r="A92" s="1950">
        <v>3334</v>
      </c>
      <c r="B92" s="1955" t="s">
        <v>805</v>
      </c>
      <c r="C92" s="1950">
        <v>3334</v>
      </c>
      <c r="E92" s="1952"/>
    </row>
    <row r="93" spans="1:5" ht="15.75">
      <c r="A93" s="1950">
        <v>3336</v>
      </c>
      <c r="B93" s="1955" t="s">
        <v>806</v>
      </c>
      <c r="C93" s="1950">
        <v>3336</v>
      </c>
      <c r="E93" s="1952"/>
    </row>
    <row r="94" spans="1:5" ht="15.75">
      <c r="A94" s="1950">
        <v>3337</v>
      </c>
      <c r="B94" s="1954" t="s">
        <v>2157</v>
      </c>
      <c r="C94" s="1950">
        <v>3337</v>
      </c>
      <c r="E94" s="1952"/>
    </row>
    <row r="95" spans="1:5" ht="15.75">
      <c r="A95" s="1950">
        <v>3338</v>
      </c>
      <c r="B95" s="1954" t="s">
        <v>2158</v>
      </c>
      <c r="C95" s="1950">
        <v>3338</v>
      </c>
      <c r="E95" s="1952"/>
    </row>
    <row r="96" spans="1:5" ht="15.75">
      <c r="A96" s="1950">
        <v>3341</v>
      </c>
      <c r="B96" s="1955" t="s">
        <v>807</v>
      </c>
      <c r="C96" s="1950">
        <v>3341</v>
      </c>
      <c r="E96" s="1952"/>
    </row>
    <row r="97" spans="1:5" ht="15.75">
      <c r="A97" s="1950">
        <v>3349</v>
      </c>
      <c r="B97" s="1955" t="s">
        <v>127</v>
      </c>
      <c r="C97" s="1950">
        <v>3349</v>
      </c>
      <c r="E97" s="1952"/>
    </row>
    <row r="98" spans="1:5" ht="15.75">
      <c r="A98" s="1950">
        <v>3359</v>
      </c>
      <c r="B98" s="1955" t="s">
        <v>128</v>
      </c>
      <c r="C98" s="1950">
        <v>3359</v>
      </c>
      <c r="E98" s="1952"/>
    </row>
    <row r="99" spans="1:5" ht="15.75">
      <c r="A99" s="1950">
        <v>3369</v>
      </c>
      <c r="B99" s="1955" t="s">
        <v>129</v>
      </c>
      <c r="C99" s="1950">
        <v>3369</v>
      </c>
      <c r="E99" s="1952"/>
    </row>
    <row r="100" spans="1:5" ht="15.75">
      <c r="A100" s="1950">
        <v>3388</v>
      </c>
      <c r="B100" s="1954" t="s">
        <v>130</v>
      </c>
      <c r="C100" s="1950">
        <v>3388</v>
      </c>
      <c r="E100" s="1952"/>
    </row>
    <row r="101" spans="1:5" ht="15.75">
      <c r="A101" s="1950">
        <v>3389</v>
      </c>
      <c r="B101" s="1955" t="s">
        <v>131</v>
      </c>
      <c r="C101" s="1950">
        <v>3389</v>
      </c>
      <c r="E101" s="1952"/>
    </row>
    <row r="102" spans="1:5" ht="15.75">
      <c r="A102" s="1950">
        <v>4401</v>
      </c>
      <c r="B102" s="1954" t="s">
        <v>132</v>
      </c>
      <c r="C102" s="1950">
        <v>4401</v>
      </c>
      <c r="E102" s="1952"/>
    </row>
    <row r="103" spans="1:5" ht="15.75">
      <c r="A103" s="1950">
        <v>4412</v>
      </c>
      <c r="B103" s="1957" t="s">
        <v>133</v>
      </c>
      <c r="C103" s="1950">
        <v>4412</v>
      </c>
      <c r="E103" s="1952"/>
    </row>
    <row r="104" spans="1:5" ht="15.75">
      <c r="A104" s="1950">
        <v>4415</v>
      </c>
      <c r="B104" s="1955" t="s">
        <v>134</v>
      </c>
      <c r="C104" s="1950">
        <v>4415</v>
      </c>
      <c r="E104" s="1952"/>
    </row>
    <row r="105" spans="1:5" ht="15.75">
      <c r="A105" s="1950">
        <v>4418</v>
      </c>
      <c r="B105" s="1955" t="s">
        <v>135</v>
      </c>
      <c r="C105" s="1950">
        <v>4418</v>
      </c>
      <c r="E105" s="1952"/>
    </row>
    <row r="106" spans="1:5" ht="15.75">
      <c r="A106" s="1950">
        <v>4429</v>
      </c>
      <c r="B106" s="1954" t="s">
        <v>136</v>
      </c>
      <c r="C106" s="1950">
        <v>4429</v>
      </c>
      <c r="E106" s="1952"/>
    </row>
    <row r="107" spans="1:5" ht="15.75">
      <c r="A107" s="1950">
        <v>4431</v>
      </c>
      <c r="B107" s="1955" t="s">
        <v>2159</v>
      </c>
      <c r="C107" s="1950">
        <v>4431</v>
      </c>
      <c r="E107" s="1952"/>
    </row>
    <row r="108" spans="1:5" ht="15.75">
      <c r="A108" s="1950">
        <v>4433</v>
      </c>
      <c r="B108" s="1955" t="s">
        <v>137</v>
      </c>
      <c r="C108" s="1950">
        <v>4433</v>
      </c>
      <c r="E108" s="1952"/>
    </row>
    <row r="109" spans="1:5" ht="15.75">
      <c r="A109" s="1950">
        <v>4436</v>
      </c>
      <c r="B109" s="1955" t="s">
        <v>138</v>
      </c>
      <c r="C109" s="1950">
        <v>4436</v>
      </c>
      <c r="E109" s="1952"/>
    </row>
    <row r="110" spans="1:5" ht="15.75">
      <c r="A110" s="1950">
        <v>4437</v>
      </c>
      <c r="B110" s="1956" t="s">
        <v>139</v>
      </c>
      <c r="C110" s="1950">
        <v>4437</v>
      </c>
      <c r="E110" s="1952"/>
    </row>
    <row r="111" spans="1:5" ht="15.75">
      <c r="A111" s="1950">
        <v>4448</v>
      </c>
      <c r="B111" s="1956" t="s">
        <v>2220</v>
      </c>
      <c r="C111" s="1950">
        <v>4448</v>
      </c>
      <c r="E111" s="1952"/>
    </row>
    <row r="112" spans="1:5" ht="15.75">
      <c r="A112" s="1950">
        <v>4450</v>
      </c>
      <c r="B112" s="1955" t="s">
        <v>140</v>
      </c>
      <c r="C112" s="1950">
        <v>4450</v>
      </c>
      <c r="E112" s="1952"/>
    </row>
    <row r="113" spans="1:5" ht="15.75">
      <c r="A113" s="1950">
        <v>4451</v>
      </c>
      <c r="B113" s="1960" t="s">
        <v>141</v>
      </c>
      <c r="C113" s="1950">
        <v>4451</v>
      </c>
      <c r="E113" s="1952"/>
    </row>
    <row r="114" spans="1:5" ht="15.75">
      <c r="A114" s="1950">
        <v>4452</v>
      </c>
      <c r="B114" s="1960" t="s">
        <v>142</v>
      </c>
      <c r="C114" s="1950">
        <v>4452</v>
      </c>
      <c r="E114" s="1952"/>
    </row>
    <row r="115" spans="1:5" ht="15.75">
      <c r="A115" s="1950">
        <v>4453</v>
      </c>
      <c r="B115" s="1960" t="s">
        <v>143</v>
      </c>
      <c r="C115" s="1950">
        <v>4453</v>
      </c>
      <c r="E115" s="1952"/>
    </row>
    <row r="116" spans="1:5" ht="15.75">
      <c r="A116" s="1950">
        <v>4454</v>
      </c>
      <c r="B116" s="1961" t="s">
        <v>144</v>
      </c>
      <c r="C116" s="1950">
        <v>4454</v>
      </c>
      <c r="E116" s="1952"/>
    </row>
    <row r="117" spans="1:5" ht="15.75">
      <c r="A117" s="1950">
        <v>4455</v>
      </c>
      <c r="B117" s="1961" t="s">
        <v>2160</v>
      </c>
      <c r="C117" s="1950">
        <v>4455</v>
      </c>
      <c r="E117" s="1952"/>
    </row>
    <row r="118" spans="1:5" ht="15.75">
      <c r="A118" s="1950">
        <v>4456</v>
      </c>
      <c r="B118" s="1960" t="s">
        <v>145</v>
      </c>
      <c r="C118" s="1950">
        <v>4456</v>
      </c>
      <c r="E118" s="1952"/>
    </row>
    <row r="119" spans="1:5" ht="15.75">
      <c r="A119" s="1950">
        <v>4457</v>
      </c>
      <c r="B119" s="1962" t="s">
        <v>2161</v>
      </c>
      <c r="C119" s="1950">
        <v>4457</v>
      </c>
      <c r="E119" s="1952"/>
    </row>
    <row r="120" spans="1:5" ht="15.75">
      <c r="A120" s="1950">
        <v>4458</v>
      </c>
      <c r="B120" s="1962" t="s">
        <v>2221</v>
      </c>
      <c r="C120" s="1950">
        <v>4458</v>
      </c>
      <c r="E120" s="1952"/>
    </row>
    <row r="121" spans="1:5" ht="15.75">
      <c r="A121" s="1950">
        <v>4459</v>
      </c>
      <c r="B121" s="1962" t="s">
        <v>1733</v>
      </c>
      <c r="C121" s="1950">
        <v>4459</v>
      </c>
      <c r="E121" s="1952"/>
    </row>
    <row r="122" spans="1:5" ht="15.75">
      <c r="A122" s="1950">
        <v>4465</v>
      </c>
      <c r="B122" s="1951" t="s">
        <v>146</v>
      </c>
      <c r="C122" s="1950">
        <v>4465</v>
      </c>
      <c r="E122" s="1952"/>
    </row>
    <row r="123" spans="1:5" ht="15.75">
      <c r="A123" s="1950">
        <v>4467</v>
      </c>
      <c r="B123" s="1953" t="s">
        <v>147</v>
      </c>
      <c r="C123" s="1950">
        <v>4467</v>
      </c>
      <c r="E123" s="1952"/>
    </row>
    <row r="124" spans="1:5" ht="15.75">
      <c r="A124" s="1950">
        <v>4468</v>
      </c>
      <c r="B124" s="1954" t="s">
        <v>148</v>
      </c>
      <c r="C124" s="1950">
        <v>4468</v>
      </c>
      <c r="E124" s="1952"/>
    </row>
    <row r="125" spans="1:5" ht="15.75">
      <c r="A125" s="1950">
        <v>4469</v>
      </c>
      <c r="B125" s="1955" t="s">
        <v>149</v>
      </c>
      <c r="C125" s="1950">
        <v>4469</v>
      </c>
      <c r="E125" s="1952"/>
    </row>
    <row r="126" spans="1:5" ht="15.75">
      <c r="A126" s="1950">
        <v>5501</v>
      </c>
      <c r="B126" s="1954" t="s">
        <v>150</v>
      </c>
      <c r="C126" s="1950">
        <v>5501</v>
      </c>
      <c r="E126" s="1952"/>
    </row>
    <row r="127" spans="1:5" ht="15.75">
      <c r="A127" s="1950">
        <v>5511</v>
      </c>
      <c r="B127" s="1959" t="s">
        <v>151</v>
      </c>
      <c r="C127" s="1950">
        <v>5511</v>
      </c>
      <c r="E127" s="1952"/>
    </row>
    <row r="128" spans="1:5" ht="15.75">
      <c r="A128" s="1950">
        <v>5512</v>
      </c>
      <c r="B128" s="1954" t="s">
        <v>152</v>
      </c>
      <c r="C128" s="1950">
        <v>5512</v>
      </c>
      <c r="E128" s="1952"/>
    </row>
    <row r="129" spans="1:5" ht="15.75">
      <c r="A129" s="1950">
        <v>5513</v>
      </c>
      <c r="B129" s="1962" t="s">
        <v>2222</v>
      </c>
      <c r="C129" s="1950">
        <v>5513</v>
      </c>
      <c r="E129" s="1952"/>
    </row>
    <row r="130" spans="1:5" ht="15.75">
      <c r="A130" s="1950">
        <v>5514</v>
      </c>
      <c r="B130" s="1962" t="s">
        <v>837</v>
      </c>
      <c r="C130" s="1950">
        <v>5514</v>
      </c>
      <c r="E130" s="1952"/>
    </row>
    <row r="131" spans="1:5" ht="15.75">
      <c r="A131" s="1950">
        <v>5515</v>
      </c>
      <c r="B131" s="1962" t="s">
        <v>838</v>
      </c>
      <c r="C131" s="1950">
        <v>5515</v>
      </c>
      <c r="E131" s="1952"/>
    </row>
    <row r="132" spans="1:5" ht="15.75">
      <c r="A132" s="1950">
        <v>5516</v>
      </c>
      <c r="B132" s="1962" t="s">
        <v>2223</v>
      </c>
      <c r="C132" s="1950">
        <v>5516</v>
      </c>
      <c r="E132" s="1952"/>
    </row>
    <row r="133" spans="1:5" ht="15.75">
      <c r="A133" s="1950">
        <v>5517</v>
      </c>
      <c r="B133" s="1962" t="s">
        <v>839</v>
      </c>
      <c r="C133" s="1950">
        <v>5517</v>
      </c>
      <c r="E133" s="1952"/>
    </row>
    <row r="134" spans="1:5" ht="15.75">
      <c r="A134" s="1950">
        <v>5518</v>
      </c>
      <c r="B134" s="1954" t="s">
        <v>840</v>
      </c>
      <c r="C134" s="1950">
        <v>5518</v>
      </c>
      <c r="E134" s="1952"/>
    </row>
    <row r="135" spans="1:5" ht="15.75">
      <c r="A135" s="1950">
        <v>5519</v>
      </c>
      <c r="B135" s="1954" t="s">
        <v>841</v>
      </c>
      <c r="C135" s="1950">
        <v>5519</v>
      </c>
      <c r="E135" s="1952"/>
    </row>
    <row r="136" spans="1:5" ht="15.75">
      <c r="A136" s="1950">
        <v>5521</v>
      </c>
      <c r="B136" s="1954" t="s">
        <v>842</v>
      </c>
      <c r="C136" s="1950">
        <v>5521</v>
      </c>
      <c r="E136" s="1952"/>
    </row>
    <row r="137" spans="1:5" ht="15.75">
      <c r="A137" s="1950">
        <v>5522</v>
      </c>
      <c r="B137" s="1963" t="s">
        <v>843</v>
      </c>
      <c r="C137" s="1950">
        <v>5522</v>
      </c>
      <c r="E137" s="1952"/>
    </row>
    <row r="138" spans="1:5" ht="15.75">
      <c r="A138" s="1950">
        <v>5524</v>
      </c>
      <c r="B138" s="1951" t="s">
        <v>844</v>
      </c>
      <c r="C138" s="1950">
        <v>5524</v>
      </c>
      <c r="E138" s="1952"/>
    </row>
    <row r="139" spans="1:5" ht="15.75">
      <c r="A139" s="1950">
        <v>5525</v>
      </c>
      <c r="B139" s="1959" t="s">
        <v>845</v>
      </c>
      <c r="C139" s="1950">
        <v>5525</v>
      </c>
      <c r="E139" s="1952"/>
    </row>
    <row r="140" spans="1:5" ht="15.75">
      <c r="A140" s="1950">
        <v>5526</v>
      </c>
      <c r="B140" s="1956" t="s">
        <v>846</v>
      </c>
      <c r="C140" s="1950">
        <v>5526</v>
      </c>
      <c r="E140" s="1952"/>
    </row>
    <row r="141" spans="1:5" ht="15.75">
      <c r="A141" s="1950">
        <v>5527</v>
      </c>
      <c r="B141" s="1956" t="s">
        <v>847</v>
      </c>
      <c r="C141" s="1950">
        <v>5527</v>
      </c>
      <c r="E141" s="1952"/>
    </row>
    <row r="142" spans="1:5" ht="15.75">
      <c r="A142" s="1950">
        <v>5528</v>
      </c>
      <c r="B142" s="1956" t="s">
        <v>848</v>
      </c>
      <c r="C142" s="1950">
        <v>5528</v>
      </c>
      <c r="E142" s="1952"/>
    </row>
    <row r="143" spans="1:5" ht="15.75">
      <c r="A143" s="1950">
        <v>5529</v>
      </c>
      <c r="B143" s="1956" t="s">
        <v>849</v>
      </c>
      <c r="C143" s="1950">
        <v>5529</v>
      </c>
      <c r="E143" s="1952"/>
    </row>
    <row r="144" spans="1:5" ht="15.75">
      <c r="A144" s="1950">
        <v>5530</v>
      </c>
      <c r="B144" s="1956" t="s">
        <v>850</v>
      </c>
      <c r="C144" s="1950">
        <v>5530</v>
      </c>
      <c r="E144" s="1952"/>
    </row>
    <row r="145" spans="1:5" ht="15.75">
      <c r="A145" s="1950">
        <v>5531</v>
      </c>
      <c r="B145" s="1959" t="s">
        <v>851</v>
      </c>
      <c r="C145" s="1950">
        <v>5531</v>
      </c>
      <c r="E145" s="1952"/>
    </row>
    <row r="146" spans="1:5" ht="15.75">
      <c r="A146" s="1950">
        <v>5532</v>
      </c>
      <c r="B146" s="1963" t="s">
        <v>852</v>
      </c>
      <c r="C146" s="1950">
        <v>5532</v>
      </c>
      <c r="E146" s="1952"/>
    </row>
    <row r="147" spans="1:5" ht="15.75">
      <c r="A147" s="1950">
        <v>5533</v>
      </c>
      <c r="B147" s="1963" t="s">
        <v>853</v>
      </c>
      <c r="C147" s="1950">
        <v>5533</v>
      </c>
      <c r="E147" s="1952"/>
    </row>
    <row r="148" spans="1:5" ht="15.75">
      <c r="A148" s="1964">
        <v>5534</v>
      </c>
      <c r="B148" s="1963" t="s">
        <v>854</v>
      </c>
      <c r="C148" s="1964">
        <v>5534</v>
      </c>
      <c r="E148" s="1952"/>
    </row>
    <row r="149" spans="1:5" ht="15.75">
      <c r="A149" s="1964">
        <v>5535</v>
      </c>
      <c r="B149" s="1963" t="s">
        <v>855</v>
      </c>
      <c r="C149" s="1964">
        <v>5535</v>
      </c>
      <c r="E149" s="1952"/>
    </row>
    <row r="150" spans="1:5" ht="15.75">
      <c r="A150" s="1950">
        <v>5538</v>
      </c>
      <c r="B150" s="1959" t="s">
        <v>856</v>
      </c>
      <c r="C150" s="1950">
        <v>5538</v>
      </c>
      <c r="E150" s="1952"/>
    </row>
    <row r="151" spans="1:5" ht="15.75">
      <c r="A151" s="1950">
        <v>5540</v>
      </c>
      <c r="B151" s="1963" t="s">
        <v>857</v>
      </c>
      <c r="C151" s="1950">
        <v>5540</v>
      </c>
      <c r="E151" s="1952"/>
    </row>
    <row r="152" spans="1:5" ht="15.75">
      <c r="A152" s="1950">
        <v>5541</v>
      </c>
      <c r="B152" s="1963" t="s">
        <v>858</v>
      </c>
      <c r="C152" s="1950">
        <v>5541</v>
      </c>
      <c r="E152" s="1952"/>
    </row>
    <row r="153" spans="1:5" ht="15.75">
      <c r="A153" s="1950">
        <v>5545</v>
      </c>
      <c r="B153" s="1963" t="s">
        <v>859</v>
      </c>
      <c r="C153" s="1950">
        <v>5545</v>
      </c>
      <c r="E153" s="1952"/>
    </row>
    <row r="154" spans="1:5" ht="15.75">
      <c r="A154" s="1950">
        <v>5546</v>
      </c>
      <c r="B154" s="1963" t="s">
        <v>860</v>
      </c>
      <c r="C154" s="1950">
        <v>5546</v>
      </c>
      <c r="E154" s="1952"/>
    </row>
    <row r="155" spans="1:5" ht="15.75">
      <c r="A155" s="1950">
        <v>5547</v>
      </c>
      <c r="B155" s="1963" t="s">
        <v>861</v>
      </c>
      <c r="C155" s="1950">
        <v>5547</v>
      </c>
      <c r="E155" s="1952"/>
    </row>
    <row r="156" spans="1:5" ht="15.75">
      <c r="A156" s="1950">
        <v>5548</v>
      </c>
      <c r="B156" s="1963" t="s">
        <v>862</v>
      </c>
      <c r="C156" s="1950">
        <v>5548</v>
      </c>
      <c r="E156" s="1952"/>
    </row>
    <row r="157" spans="1:5" ht="15.75">
      <c r="A157" s="1950">
        <v>5550</v>
      </c>
      <c r="B157" s="1963" t="s">
        <v>863</v>
      </c>
      <c r="C157" s="1950">
        <v>5550</v>
      </c>
      <c r="E157" s="1952"/>
    </row>
    <row r="158" spans="1:5" ht="15.75">
      <c r="A158" s="1950">
        <v>5551</v>
      </c>
      <c r="B158" s="1963" t="s">
        <v>864</v>
      </c>
      <c r="C158" s="1950">
        <v>5551</v>
      </c>
      <c r="E158" s="1952"/>
    </row>
    <row r="159" spans="1:5" ht="15.75">
      <c r="A159" s="1950">
        <v>5553</v>
      </c>
      <c r="B159" s="1963" t="s">
        <v>865</v>
      </c>
      <c r="C159" s="1950">
        <v>5553</v>
      </c>
      <c r="E159" s="1952"/>
    </row>
    <row r="160" spans="1:5" ht="15.75">
      <c r="A160" s="1950">
        <v>5554</v>
      </c>
      <c r="B160" s="1959" t="s">
        <v>866</v>
      </c>
      <c r="C160" s="1950">
        <v>5554</v>
      </c>
      <c r="E160" s="1952"/>
    </row>
    <row r="161" spans="1:5" ht="15.75">
      <c r="A161" s="1950">
        <v>5556</v>
      </c>
      <c r="B161" s="1955" t="s">
        <v>867</v>
      </c>
      <c r="C161" s="1950">
        <v>5556</v>
      </c>
      <c r="E161" s="1952"/>
    </row>
    <row r="162" spans="1:5" ht="15.75">
      <c r="A162" s="1950">
        <v>5561</v>
      </c>
      <c r="B162" s="1965" t="s">
        <v>868</v>
      </c>
      <c r="C162" s="1950">
        <v>5561</v>
      </c>
      <c r="E162" s="1952"/>
    </row>
    <row r="163" spans="1:5" ht="15.75">
      <c r="A163" s="1950">
        <v>5562</v>
      </c>
      <c r="B163" s="1965" t="s">
        <v>869</v>
      </c>
      <c r="C163" s="1950">
        <v>5562</v>
      </c>
      <c r="E163" s="1952"/>
    </row>
    <row r="164" spans="1:5" ht="15.75">
      <c r="A164" s="1950">
        <v>5588</v>
      </c>
      <c r="B164" s="1954" t="s">
        <v>870</v>
      </c>
      <c r="C164" s="1950">
        <v>5588</v>
      </c>
      <c r="E164" s="1952"/>
    </row>
    <row r="165" spans="1:5" ht="15.75">
      <c r="A165" s="1950">
        <v>5589</v>
      </c>
      <c r="B165" s="1954" t="s">
        <v>871</v>
      </c>
      <c r="C165" s="1950">
        <v>5589</v>
      </c>
      <c r="E165" s="1952"/>
    </row>
    <row r="166" spans="1:5" ht="15.75">
      <c r="A166" s="1950">
        <v>6601</v>
      </c>
      <c r="B166" s="1954" t="s">
        <v>872</v>
      </c>
      <c r="C166" s="1950">
        <v>6601</v>
      </c>
      <c r="E166" s="1952"/>
    </row>
    <row r="167" spans="1:5" ht="15.75">
      <c r="A167" s="1950">
        <v>6602</v>
      </c>
      <c r="B167" s="1955" t="s">
        <v>873</v>
      </c>
      <c r="C167" s="1950">
        <v>6602</v>
      </c>
      <c r="E167" s="1952"/>
    </row>
    <row r="168" spans="1:5" ht="15.75">
      <c r="A168" s="1950">
        <v>6603</v>
      </c>
      <c r="B168" s="1955" t="s">
        <v>874</v>
      </c>
      <c r="C168" s="1950">
        <v>6603</v>
      </c>
      <c r="E168" s="1952"/>
    </row>
    <row r="169" spans="1:5" ht="15.75">
      <c r="A169" s="1950">
        <v>6604</v>
      </c>
      <c r="B169" s="1955" t="s">
        <v>875</v>
      </c>
      <c r="C169" s="1950">
        <v>6604</v>
      </c>
      <c r="E169" s="1952"/>
    </row>
    <row r="170" spans="1:5" ht="15.75">
      <c r="A170" s="1950">
        <v>6605</v>
      </c>
      <c r="B170" s="1955" t="s">
        <v>876</v>
      </c>
      <c r="C170" s="1950">
        <v>6605</v>
      </c>
      <c r="E170" s="1952"/>
    </row>
    <row r="171" spans="1:5" ht="15.75">
      <c r="A171" s="1964">
        <v>6606</v>
      </c>
      <c r="B171" s="1957" t="s">
        <v>877</v>
      </c>
      <c r="C171" s="1964">
        <v>6606</v>
      </c>
      <c r="E171" s="1952"/>
    </row>
    <row r="172" spans="1:5" ht="15.75">
      <c r="A172" s="1950">
        <v>6618</v>
      </c>
      <c r="B172" s="1954" t="s">
        <v>878</v>
      </c>
      <c r="C172" s="1950">
        <v>6618</v>
      </c>
      <c r="E172" s="1952"/>
    </row>
    <row r="173" spans="1:5" ht="15.75">
      <c r="A173" s="1950">
        <v>6619</v>
      </c>
      <c r="B173" s="1955" t="s">
        <v>879</v>
      </c>
      <c r="C173" s="1950">
        <v>6619</v>
      </c>
      <c r="E173" s="1952"/>
    </row>
    <row r="174" spans="1:5" ht="15.75">
      <c r="A174" s="1950">
        <v>6621</v>
      </c>
      <c r="B174" s="1954" t="s">
        <v>880</v>
      </c>
      <c r="C174" s="1950">
        <v>6621</v>
      </c>
      <c r="E174" s="1952"/>
    </row>
    <row r="175" spans="1:5" ht="15.75">
      <c r="A175" s="1950">
        <v>6622</v>
      </c>
      <c r="B175" s="1955" t="s">
        <v>881</v>
      </c>
      <c r="C175" s="1950">
        <v>6622</v>
      </c>
      <c r="E175" s="1952"/>
    </row>
    <row r="176" spans="1:5" ht="15.75">
      <c r="A176" s="1950">
        <v>6623</v>
      </c>
      <c r="B176" s="1955" t="s">
        <v>882</v>
      </c>
      <c r="C176" s="1950">
        <v>6623</v>
      </c>
      <c r="E176" s="1952"/>
    </row>
    <row r="177" spans="1:5" ht="15.75">
      <c r="A177" s="1950">
        <v>6624</v>
      </c>
      <c r="B177" s="1955" t="s">
        <v>883</v>
      </c>
      <c r="C177" s="1950">
        <v>6624</v>
      </c>
      <c r="E177" s="1952"/>
    </row>
    <row r="178" spans="1:5" ht="15.75">
      <c r="A178" s="1950">
        <v>6625</v>
      </c>
      <c r="B178" s="1956" t="s">
        <v>884</v>
      </c>
      <c r="C178" s="1950">
        <v>6625</v>
      </c>
      <c r="E178" s="1952"/>
    </row>
    <row r="179" spans="1:5" ht="15.75">
      <c r="A179" s="1950">
        <v>6626</v>
      </c>
      <c r="B179" s="1956" t="s">
        <v>183</v>
      </c>
      <c r="C179" s="1950">
        <v>6626</v>
      </c>
      <c r="E179" s="1952"/>
    </row>
    <row r="180" spans="1:5" ht="15.75">
      <c r="A180" s="1950">
        <v>6627</v>
      </c>
      <c r="B180" s="1956" t="s">
        <v>184</v>
      </c>
      <c r="C180" s="1950">
        <v>6627</v>
      </c>
      <c r="E180" s="1952"/>
    </row>
    <row r="181" spans="1:5" ht="15.75">
      <c r="A181" s="1950">
        <v>6628</v>
      </c>
      <c r="B181" s="1962" t="s">
        <v>185</v>
      </c>
      <c r="C181" s="1950">
        <v>6628</v>
      </c>
      <c r="E181" s="1952"/>
    </row>
    <row r="182" spans="1:5" ht="15.75">
      <c r="A182" s="1950">
        <v>6629</v>
      </c>
      <c r="B182" s="1965" t="s">
        <v>186</v>
      </c>
      <c r="C182" s="1950">
        <v>6629</v>
      </c>
      <c r="E182" s="1952"/>
    </row>
    <row r="183" spans="1:5" ht="15.75">
      <c r="A183" s="1966">
        <v>7701</v>
      </c>
      <c r="B183" s="1954" t="s">
        <v>187</v>
      </c>
      <c r="C183" s="1966">
        <v>7701</v>
      </c>
      <c r="E183" s="1952"/>
    </row>
    <row r="184" spans="1:5" ht="15.75">
      <c r="A184" s="1950">
        <v>7708</v>
      </c>
      <c r="B184" s="1954" t="s">
        <v>188</v>
      </c>
      <c r="C184" s="1950">
        <v>7708</v>
      </c>
      <c r="E184" s="1952"/>
    </row>
    <row r="185" spans="1:5" ht="15.75">
      <c r="A185" s="1950">
        <v>7711</v>
      </c>
      <c r="B185" s="1957" t="s">
        <v>189</v>
      </c>
      <c r="C185" s="1950">
        <v>7711</v>
      </c>
      <c r="E185" s="1952"/>
    </row>
    <row r="186" spans="1:5" ht="15.75">
      <c r="A186" s="1950">
        <v>7712</v>
      </c>
      <c r="B186" s="1954" t="s">
        <v>190</v>
      </c>
      <c r="C186" s="1950">
        <v>7712</v>
      </c>
      <c r="E186" s="1952"/>
    </row>
    <row r="187" spans="1:5" ht="15.75">
      <c r="A187" s="1950">
        <v>7713</v>
      </c>
      <c r="B187" s="1967" t="s">
        <v>191</v>
      </c>
      <c r="C187" s="1950">
        <v>7713</v>
      </c>
      <c r="E187" s="1952"/>
    </row>
    <row r="188" spans="1:5" ht="15.75">
      <c r="A188" s="1950">
        <v>7714</v>
      </c>
      <c r="B188" s="1953" t="s">
        <v>192</v>
      </c>
      <c r="C188" s="1950">
        <v>7714</v>
      </c>
      <c r="E188" s="1952"/>
    </row>
    <row r="189" spans="1:5" ht="15.75">
      <c r="A189" s="1950">
        <v>7718</v>
      </c>
      <c r="B189" s="1954" t="s">
        <v>193</v>
      </c>
      <c r="C189" s="1950">
        <v>7718</v>
      </c>
      <c r="E189" s="1952"/>
    </row>
    <row r="190" spans="1:5" ht="15.75">
      <c r="A190" s="1950">
        <v>7719</v>
      </c>
      <c r="B190" s="1955" t="s">
        <v>194</v>
      </c>
      <c r="C190" s="1950">
        <v>7719</v>
      </c>
      <c r="E190" s="1952"/>
    </row>
    <row r="191" spans="1:5" ht="15.75">
      <c r="A191" s="1950">
        <v>7731</v>
      </c>
      <c r="B191" s="1954" t="s">
        <v>195</v>
      </c>
      <c r="C191" s="1950">
        <v>7731</v>
      </c>
      <c r="E191" s="1952"/>
    </row>
    <row r="192" spans="1:5" ht="15.75">
      <c r="A192" s="1950">
        <v>7732</v>
      </c>
      <c r="B192" s="1955" t="s">
        <v>196</v>
      </c>
      <c r="C192" s="1950">
        <v>7732</v>
      </c>
      <c r="E192" s="1952"/>
    </row>
    <row r="193" spans="1:5" ht="15.75">
      <c r="A193" s="1950">
        <v>7733</v>
      </c>
      <c r="B193" s="1955" t="s">
        <v>197</v>
      </c>
      <c r="C193" s="1950">
        <v>7733</v>
      </c>
      <c r="E193" s="1952"/>
    </row>
    <row r="194" spans="1:5" ht="15.75">
      <c r="A194" s="1950">
        <v>7735</v>
      </c>
      <c r="B194" s="1955" t="s">
        <v>198</v>
      </c>
      <c r="C194" s="1950">
        <v>7735</v>
      </c>
      <c r="E194" s="1952"/>
    </row>
    <row r="195" spans="1:5" ht="15.75">
      <c r="A195" s="1950">
        <v>7736</v>
      </c>
      <c r="B195" s="1954" t="s">
        <v>199</v>
      </c>
      <c r="C195" s="1950">
        <v>7736</v>
      </c>
      <c r="E195" s="1952"/>
    </row>
    <row r="196" spans="1:5" ht="15.75">
      <c r="A196" s="1950">
        <v>7737</v>
      </c>
      <c r="B196" s="1955" t="s">
        <v>200</v>
      </c>
      <c r="C196" s="1950">
        <v>7737</v>
      </c>
      <c r="E196" s="1952"/>
    </row>
    <row r="197" spans="1:5" ht="15.75">
      <c r="A197" s="1950">
        <v>7738</v>
      </c>
      <c r="B197" s="1955" t="s">
        <v>201</v>
      </c>
      <c r="C197" s="1950">
        <v>7738</v>
      </c>
      <c r="E197" s="1952"/>
    </row>
    <row r="198" spans="1:5" ht="15.75">
      <c r="A198" s="1950">
        <v>7739</v>
      </c>
      <c r="B198" s="1959" t="s">
        <v>202</v>
      </c>
      <c r="C198" s="1950">
        <v>7739</v>
      </c>
      <c r="E198" s="1952"/>
    </row>
    <row r="199" spans="1:5" ht="15.75">
      <c r="A199" s="1950">
        <v>7740</v>
      </c>
      <c r="B199" s="1959" t="s">
        <v>203</v>
      </c>
      <c r="C199" s="1950">
        <v>7740</v>
      </c>
      <c r="E199" s="1952"/>
    </row>
    <row r="200" spans="1:5" ht="15.75">
      <c r="A200" s="1950">
        <v>7741</v>
      </c>
      <c r="B200" s="1955" t="s">
        <v>204</v>
      </c>
      <c r="C200" s="1950">
        <v>7741</v>
      </c>
      <c r="E200" s="1952"/>
    </row>
    <row r="201" spans="1:5" ht="15.75">
      <c r="A201" s="1950">
        <v>7742</v>
      </c>
      <c r="B201" s="1955" t="s">
        <v>205</v>
      </c>
      <c r="C201" s="1950">
        <v>7742</v>
      </c>
      <c r="E201" s="1952"/>
    </row>
    <row r="202" spans="1:5" ht="15.75">
      <c r="A202" s="1950">
        <v>7743</v>
      </c>
      <c r="B202" s="1955" t="s">
        <v>206</v>
      </c>
      <c r="C202" s="1950">
        <v>7743</v>
      </c>
      <c r="E202" s="1952"/>
    </row>
    <row r="203" spans="1:5" ht="15.75">
      <c r="A203" s="1950">
        <v>7744</v>
      </c>
      <c r="B203" s="1965" t="s">
        <v>207</v>
      </c>
      <c r="C203" s="1950">
        <v>7744</v>
      </c>
      <c r="E203" s="1952"/>
    </row>
    <row r="204" spans="1:5" ht="15.75">
      <c r="A204" s="1950">
        <v>7745</v>
      </c>
      <c r="B204" s="1955" t="s">
        <v>208</v>
      </c>
      <c r="C204" s="1950">
        <v>7745</v>
      </c>
      <c r="E204" s="1952"/>
    </row>
    <row r="205" spans="1:5" ht="15.75">
      <c r="A205" s="1950">
        <v>7746</v>
      </c>
      <c r="B205" s="1955" t="s">
        <v>209</v>
      </c>
      <c r="C205" s="1950">
        <v>7746</v>
      </c>
      <c r="E205" s="1952"/>
    </row>
    <row r="206" spans="1:5" ht="15.75">
      <c r="A206" s="1950">
        <v>7747</v>
      </c>
      <c r="B206" s="1954" t="s">
        <v>210</v>
      </c>
      <c r="C206" s="1950">
        <v>7747</v>
      </c>
      <c r="E206" s="1952"/>
    </row>
    <row r="207" spans="1:5" ht="15.75">
      <c r="A207" s="1950">
        <v>7748</v>
      </c>
      <c r="B207" s="1957" t="s">
        <v>211</v>
      </c>
      <c r="C207" s="1950">
        <v>7748</v>
      </c>
      <c r="E207" s="1952"/>
    </row>
    <row r="208" spans="1:5" ht="15.75">
      <c r="A208" s="1950">
        <v>7751</v>
      </c>
      <c r="B208" s="1955" t="s">
        <v>212</v>
      </c>
      <c r="C208" s="1950">
        <v>7751</v>
      </c>
      <c r="E208" s="1952"/>
    </row>
    <row r="209" spans="1:5" ht="15.75">
      <c r="A209" s="1950">
        <v>7752</v>
      </c>
      <c r="B209" s="1955" t="s">
        <v>213</v>
      </c>
      <c r="C209" s="1950">
        <v>7752</v>
      </c>
      <c r="E209" s="1952"/>
    </row>
    <row r="210" spans="1:5" ht="15.75">
      <c r="A210" s="1950">
        <v>7755</v>
      </c>
      <c r="B210" s="1956" t="s">
        <v>214</v>
      </c>
      <c r="C210" s="1950">
        <v>7755</v>
      </c>
      <c r="E210" s="1952"/>
    </row>
    <row r="211" spans="1:5" ht="15.75">
      <c r="A211" s="1950">
        <v>7758</v>
      </c>
      <c r="B211" s="1954" t="s">
        <v>215</v>
      </c>
      <c r="C211" s="1950">
        <v>7758</v>
      </c>
      <c r="E211" s="1952"/>
    </row>
    <row r="212" spans="1:5" ht="15.75">
      <c r="A212" s="1950">
        <v>7759</v>
      </c>
      <c r="B212" s="1955" t="s">
        <v>216</v>
      </c>
      <c r="C212" s="1950">
        <v>7759</v>
      </c>
      <c r="E212" s="1952"/>
    </row>
    <row r="213" spans="1:5" ht="15.75">
      <c r="A213" s="1950">
        <v>7761</v>
      </c>
      <c r="B213" s="1954" t="s">
        <v>217</v>
      </c>
      <c r="C213" s="1950">
        <v>7761</v>
      </c>
      <c r="E213" s="1952"/>
    </row>
    <row r="214" spans="1:5" ht="15.75">
      <c r="A214" s="1950">
        <v>7762</v>
      </c>
      <c r="B214" s="1954" t="s">
        <v>218</v>
      </c>
      <c r="C214" s="1950">
        <v>7762</v>
      </c>
      <c r="E214" s="1952"/>
    </row>
    <row r="215" spans="1:5" ht="15.75">
      <c r="A215" s="1950">
        <v>7768</v>
      </c>
      <c r="B215" s="1954" t="s">
        <v>219</v>
      </c>
      <c r="C215" s="1950">
        <v>7768</v>
      </c>
      <c r="E215" s="1952"/>
    </row>
    <row r="216" spans="1:5" ht="15.75">
      <c r="A216" s="1950">
        <v>8801</v>
      </c>
      <c r="B216" s="1957" t="s">
        <v>220</v>
      </c>
      <c r="C216" s="1950">
        <v>8801</v>
      </c>
      <c r="E216" s="1952"/>
    </row>
    <row r="217" spans="1:5" ht="15.75">
      <c r="A217" s="1950">
        <v>8802</v>
      </c>
      <c r="B217" s="1954" t="s">
        <v>221</v>
      </c>
      <c r="C217" s="1950">
        <v>8802</v>
      </c>
      <c r="E217" s="1952"/>
    </row>
    <row r="218" spans="1:5" ht="15.75">
      <c r="A218" s="1950">
        <v>8803</v>
      </c>
      <c r="B218" s="1954" t="s">
        <v>222</v>
      </c>
      <c r="C218" s="1950">
        <v>8803</v>
      </c>
      <c r="E218" s="1952"/>
    </row>
    <row r="219" spans="1:5" ht="15.75">
      <c r="A219" s="1950">
        <v>8804</v>
      </c>
      <c r="B219" s="1954" t="s">
        <v>223</v>
      </c>
      <c r="C219" s="1950">
        <v>8804</v>
      </c>
      <c r="E219" s="1952"/>
    </row>
    <row r="220" spans="1:5" ht="15.75">
      <c r="A220" s="1950">
        <v>8805</v>
      </c>
      <c r="B220" s="1956" t="s">
        <v>224</v>
      </c>
      <c r="C220" s="1950">
        <v>8805</v>
      </c>
      <c r="E220" s="1952"/>
    </row>
    <row r="221" spans="1:5" ht="15.75">
      <c r="A221" s="1950">
        <v>8807</v>
      </c>
      <c r="B221" s="1962" t="s">
        <v>225</v>
      </c>
      <c r="C221" s="1950">
        <v>8807</v>
      </c>
      <c r="E221" s="1952"/>
    </row>
    <row r="222" spans="1:5" ht="15.75">
      <c r="A222" s="1950">
        <v>8808</v>
      </c>
      <c r="B222" s="1955" t="s">
        <v>226</v>
      </c>
      <c r="C222" s="1950">
        <v>8808</v>
      </c>
      <c r="E222" s="1952"/>
    </row>
    <row r="223" spans="1:5" ht="15.75">
      <c r="A223" s="1950">
        <v>8809</v>
      </c>
      <c r="B223" s="1955" t="s">
        <v>227</v>
      </c>
      <c r="C223" s="1950">
        <v>8809</v>
      </c>
      <c r="E223" s="1952"/>
    </row>
    <row r="224" spans="1:5" ht="15.75">
      <c r="A224" s="1950">
        <v>8811</v>
      </c>
      <c r="B224" s="1954" t="s">
        <v>228</v>
      </c>
      <c r="C224" s="1950">
        <v>8811</v>
      </c>
      <c r="E224" s="1952"/>
    </row>
    <row r="225" spans="1:5" ht="15.75">
      <c r="A225" s="1950">
        <v>8813</v>
      </c>
      <c r="B225" s="1955" t="s">
        <v>229</v>
      </c>
      <c r="C225" s="1950">
        <v>8813</v>
      </c>
      <c r="E225" s="1952"/>
    </row>
    <row r="226" spans="1:5" ht="15.75">
      <c r="A226" s="1950">
        <v>8814</v>
      </c>
      <c r="B226" s="1954" t="s">
        <v>230</v>
      </c>
      <c r="C226" s="1950">
        <v>8814</v>
      </c>
      <c r="E226" s="1952"/>
    </row>
    <row r="227" spans="1:5" ht="15.75">
      <c r="A227" s="1950">
        <v>8815</v>
      </c>
      <c r="B227" s="1954" t="s">
        <v>231</v>
      </c>
      <c r="C227" s="1950">
        <v>8815</v>
      </c>
      <c r="E227" s="1952"/>
    </row>
    <row r="228" spans="1:5" ht="15.75">
      <c r="A228" s="1950">
        <v>8816</v>
      </c>
      <c r="B228" s="1955" t="s">
        <v>232</v>
      </c>
      <c r="C228" s="1950">
        <v>8816</v>
      </c>
      <c r="E228" s="1952"/>
    </row>
    <row r="229" spans="1:5" ht="15.75">
      <c r="A229" s="1950">
        <v>8817</v>
      </c>
      <c r="B229" s="1955" t="s">
        <v>233</v>
      </c>
      <c r="C229" s="1950">
        <v>8817</v>
      </c>
      <c r="E229" s="1952"/>
    </row>
    <row r="230" spans="1:5" ht="15.75">
      <c r="A230" s="1950">
        <v>8821</v>
      </c>
      <c r="B230" s="1955" t="s">
        <v>234</v>
      </c>
      <c r="C230" s="1950">
        <v>8821</v>
      </c>
      <c r="E230" s="1952"/>
    </row>
    <row r="231" spans="1:5" ht="15.75">
      <c r="A231" s="1950">
        <v>8824</v>
      </c>
      <c r="B231" s="1957" t="s">
        <v>235</v>
      </c>
      <c r="C231" s="1950">
        <v>8824</v>
      </c>
      <c r="E231" s="1952"/>
    </row>
    <row r="232" spans="1:5" ht="15.75">
      <c r="A232" s="1950">
        <v>8825</v>
      </c>
      <c r="B232" s="1957" t="s">
        <v>236</v>
      </c>
      <c r="C232" s="1950">
        <v>8825</v>
      </c>
      <c r="E232" s="1952"/>
    </row>
    <row r="233" spans="1:5" ht="15.75">
      <c r="A233" s="1950">
        <v>8826</v>
      </c>
      <c r="B233" s="1957" t="s">
        <v>237</v>
      </c>
      <c r="C233" s="1950">
        <v>8826</v>
      </c>
      <c r="E233" s="1952"/>
    </row>
    <row r="234" spans="1:5" ht="15.75">
      <c r="A234" s="1950">
        <v>8827</v>
      </c>
      <c r="B234" s="1957" t="s">
        <v>238</v>
      </c>
      <c r="C234" s="1950">
        <v>8827</v>
      </c>
      <c r="E234" s="1952"/>
    </row>
    <row r="235" spans="1:5" ht="15.75">
      <c r="A235" s="1950">
        <v>8828</v>
      </c>
      <c r="B235" s="1954" t="s">
        <v>239</v>
      </c>
      <c r="C235" s="1950">
        <v>8828</v>
      </c>
      <c r="E235" s="1952"/>
    </row>
    <row r="236" spans="1:5" ht="15.75">
      <c r="A236" s="1950">
        <v>8829</v>
      </c>
      <c r="B236" s="1954" t="s">
        <v>240</v>
      </c>
      <c r="C236" s="1950">
        <v>8829</v>
      </c>
      <c r="E236" s="1952"/>
    </row>
    <row r="237" spans="1:5" ht="15.75">
      <c r="A237" s="1950">
        <v>8831</v>
      </c>
      <c r="B237" s="1954" t="s">
        <v>241</v>
      </c>
      <c r="C237" s="1950">
        <v>8831</v>
      </c>
      <c r="E237" s="1952"/>
    </row>
    <row r="238" spans="1:5" ht="15.75">
      <c r="A238" s="1950">
        <v>8832</v>
      </c>
      <c r="B238" s="1955" t="s">
        <v>242</v>
      </c>
      <c r="C238" s="1950">
        <v>8832</v>
      </c>
      <c r="E238" s="1952"/>
    </row>
    <row r="239" spans="1:5" ht="15.75">
      <c r="A239" s="1950">
        <v>8833</v>
      </c>
      <c r="B239" s="1954" t="s">
        <v>243</v>
      </c>
      <c r="C239" s="1950">
        <v>8833</v>
      </c>
      <c r="E239" s="1952"/>
    </row>
    <row r="240" spans="1:5" ht="15.75">
      <c r="A240" s="1950">
        <v>8834</v>
      </c>
      <c r="B240" s="1955" t="s">
        <v>244</v>
      </c>
      <c r="C240" s="1950">
        <v>8834</v>
      </c>
      <c r="E240" s="1952"/>
    </row>
    <row r="241" spans="1:5" ht="15.75">
      <c r="A241" s="1950">
        <v>8835</v>
      </c>
      <c r="B241" s="1955" t="s">
        <v>245</v>
      </c>
      <c r="C241" s="1950">
        <v>8835</v>
      </c>
      <c r="E241" s="1952"/>
    </row>
    <row r="242" spans="1:5" ht="15.75">
      <c r="A242" s="1950">
        <v>8836</v>
      </c>
      <c r="B242" s="1954" t="s">
        <v>246</v>
      </c>
      <c r="C242" s="1950">
        <v>8836</v>
      </c>
      <c r="E242" s="1952"/>
    </row>
    <row r="243" spans="1:5" ht="15.75">
      <c r="A243" s="1950">
        <v>8837</v>
      </c>
      <c r="B243" s="1954" t="s">
        <v>247</v>
      </c>
      <c r="C243" s="1950">
        <v>8837</v>
      </c>
      <c r="E243" s="1952"/>
    </row>
    <row r="244" spans="1:5" ht="15.75">
      <c r="A244" s="1950">
        <v>8838</v>
      </c>
      <c r="B244" s="1954" t="s">
        <v>248</v>
      </c>
      <c r="C244" s="1950">
        <v>8838</v>
      </c>
      <c r="E244" s="1952"/>
    </row>
    <row r="245" spans="1:5" ht="15.75">
      <c r="A245" s="1950">
        <v>8839</v>
      </c>
      <c r="B245" s="1955" t="s">
        <v>249</v>
      </c>
      <c r="C245" s="1950">
        <v>8839</v>
      </c>
      <c r="E245" s="1952"/>
    </row>
    <row r="246" spans="1:5" ht="15.75">
      <c r="A246" s="1950">
        <v>8845</v>
      </c>
      <c r="B246" s="1956" t="s">
        <v>250</v>
      </c>
      <c r="C246" s="1950">
        <v>8845</v>
      </c>
      <c r="E246" s="1952"/>
    </row>
    <row r="247" spans="1:5" ht="15.75">
      <c r="A247" s="1950">
        <v>8848</v>
      </c>
      <c r="B247" s="1962" t="s">
        <v>251</v>
      </c>
      <c r="C247" s="1950">
        <v>8848</v>
      </c>
      <c r="E247" s="1952"/>
    </row>
    <row r="248" spans="1:5" ht="15.75">
      <c r="A248" s="1950">
        <v>8849</v>
      </c>
      <c r="B248" s="1954" t="s">
        <v>252</v>
      </c>
      <c r="C248" s="1950">
        <v>8849</v>
      </c>
      <c r="E248" s="1952"/>
    </row>
    <row r="249" spans="1:5" ht="15.75">
      <c r="A249" s="1950">
        <v>8851</v>
      </c>
      <c r="B249" s="1954" t="s">
        <v>253</v>
      </c>
      <c r="C249" s="1950">
        <v>8851</v>
      </c>
      <c r="E249" s="1952"/>
    </row>
    <row r="250" spans="1:5" ht="15.75">
      <c r="A250" s="1950">
        <v>8852</v>
      </c>
      <c r="B250" s="1954" t="s">
        <v>254</v>
      </c>
      <c r="C250" s="1950">
        <v>8852</v>
      </c>
      <c r="E250" s="1952"/>
    </row>
    <row r="251" spans="1:5" ht="15.75">
      <c r="A251" s="1950">
        <v>8853</v>
      </c>
      <c r="B251" s="1954" t="s">
        <v>255</v>
      </c>
      <c r="C251" s="1950">
        <v>8853</v>
      </c>
      <c r="E251" s="1952"/>
    </row>
    <row r="252" spans="1:5" ht="15.75">
      <c r="A252" s="1950">
        <v>8855</v>
      </c>
      <c r="B252" s="1956" t="s">
        <v>256</v>
      </c>
      <c r="C252" s="1950">
        <v>8855</v>
      </c>
      <c r="E252" s="1952"/>
    </row>
    <row r="253" spans="1:5" ht="15.75">
      <c r="A253" s="1950">
        <v>8858</v>
      </c>
      <c r="B253" s="1965" t="s">
        <v>257</v>
      </c>
      <c r="C253" s="1950">
        <v>8858</v>
      </c>
      <c r="E253" s="1952"/>
    </row>
    <row r="254" spans="1:5" ht="15.75">
      <c r="A254" s="1950">
        <v>8859</v>
      </c>
      <c r="B254" s="1955" t="s">
        <v>258</v>
      </c>
      <c r="C254" s="1950">
        <v>8859</v>
      </c>
      <c r="E254" s="1952"/>
    </row>
    <row r="255" spans="1:5" ht="15.75">
      <c r="A255" s="1950">
        <v>8861</v>
      </c>
      <c r="B255" s="1954" t="s">
        <v>259</v>
      </c>
      <c r="C255" s="1950">
        <v>8861</v>
      </c>
      <c r="E255" s="1952"/>
    </row>
    <row r="256" spans="1:5" ht="15.75">
      <c r="A256" s="1950">
        <v>8862</v>
      </c>
      <c r="B256" s="1955" t="s">
        <v>260</v>
      </c>
      <c r="C256" s="1950">
        <v>8862</v>
      </c>
      <c r="E256" s="1952"/>
    </row>
    <row r="257" spans="1:5" ht="15.75">
      <c r="A257" s="1950">
        <v>8863</v>
      </c>
      <c r="B257" s="1955" t="s">
        <v>261</v>
      </c>
      <c r="C257" s="1950">
        <v>8863</v>
      </c>
      <c r="E257" s="1952"/>
    </row>
    <row r="258" spans="1:5" ht="15.75">
      <c r="A258" s="1950">
        <v>8864</v>
      </c>
      <c r="B258" s="1954" t="s">
        <v>262</v>
      </c>
      <c r="C258" s="1950">
        <v>8864</v>
      </c>
      <c r="E258" s="1952"/>
    </row>
    <row r="259" spans="1:5" ht="15.75">
      <c r="A259" s="1950">
        <v>8865</v>
      </c>
      <c r="B259" s="1955" t="s">
        <v>263</v>
      </c>
      <c r="C259" s="1950">
        <v>8865</v>
      </c>
      <c r="E259" s="1952"/>
    </row>
    <row r="260" spans="1:5" ht="15.75">
      <c r="A260" s="1950">
        <v>8866</v>
      </c>
      <c r="B260" s="1955" t="s">
        <v>674</v>
      </c>
      <c r="C260" s="1950">
        <v>8866</v>
      </c>
      <c r="E260" s="1952"/>
    </row>
    <row r="261" spans="1:5" ht="15.75">
      <c r="A261" s="1950">
        <v>8867</v>
      </c>
      <c r="B261" s="1955" t="s">
        <v>675</v>
      </c>
      <c r="C261" s="1950">
        <v>8867</v>
      </c>
      <c r="E261" s="1952"/>
    </row>
    <row r="262" spans="1:5" ht="15.75">
      <c r="A262" s="1950">
        <v>8868</v>
      </c>
      <c r="B262" s="1955" t="s">
        <v>676</v>
      </c>
      <c r="C262" s="1950">
        <v>8868</v>
      </c>
      <c r="E262" s="1952"/>
    </row>
    <row r="263" spans="1:5" ht="15.75">
      <c r="A263" s="1950">
        <v>8869</v>
      </c>
      <c r="B263" s="1954" t="s">
        <v>677</v>
      </c>
      <c r="C263" s="1950">
        <v>8869</v>
      </c>
      <c r="E263" s="1952"/>
    </row>
    <row r="264" spans="1:5" ht="15.75">
      <c r="A264" s="1950">
        <v>8871</v>
      </c>
      <c r="B264" s="1955" t="s">
        <v>678</v>
      </c>
      <c r="C264" s="1950">
        <v>8871</v>
      </c>
      <c r="E264" s="1952"/>
    </row>
    <row r="265" spans="1:5" ht="15.75">
      <c r="A265" s="1950">
        <v>8872</v>
      </c>
      <c r="B265" s="1955" t="s">
        <v>271</v>
      </c>
      <c r="C265" s="1950">
        <v>8872</v>
      </c>
      <c r="E265" s="1952"/>
    </row>
    <row r="266" spans="1:5" ht="15.75">
      <c r="A266" s="1950">
        <v>8873</v>
      </c>
      <c r="B266" s="1955" t="s">
        <v>272</v>
      </c>
      <c r="C266" s="1950">
        <v>8873</v>
      </c>
      <c r="E266" s="1952"/>
    </row>
    <row r="267" spans="1:5" ht="15.75">
      <c r="A267" s="1950">
        <v>8875</v>
      </c>
      <c r="B267" s="1955" t="s">
        <v>273</v>
      </c>
      <c r="C267" s="1950">
        <v>8875</v>
      </c>
      <c r="E267" s="1952"/>
    </row>
    <row r="268" spans="1:5" ht="15.75">
      <c r="A268" s="1950">
        <v>8876</v>
      </c>
      <c r="B268" s="1955" t="s">
        <v>274</v>
      </c>
      <c r="C268" s="1950">
        <v>8876</v>
      </c>
      <c r="E268" s="1952"/>
    </row>
    <row r="269" spans="1:5" ht="15.75">
      <c r="A269" s="1950">
        <v>8877</v>
      </c>
      <c r="B269" s="1954" t="s">
        <v>275</v>
      </c>
      <c r="C269" s="1950">
        <v>8877</v>
      </c>
      <c r="E269" s="1952"/>
    </row>
    <row r="270" spans="1:5" ht="15.75">
      <c r="A270" s="1950">
        <v>8878</v>
      </c>
      <c r="B270" s="1965" t="s">
        <v>276</v>
      </c>
      <c r="C270" s="1950">
        <v>8878</v>
      </c>
      <c r="E270" s="1952"/>
    </row>
    <row r="271" spans="1:5" ht="15.75">
      <c r="A271" s="1950">
        <v>8885</v>
      </c>
      <c r="B271" s="1957" t="s">
        <v>277</v>
      </c>
      <c r="C271" s="1950">
        <v>8885</v>
      </c>
      <c r="E271" s="1952"/>
    </row>
    <row r="272" spans="1:5" ht="15.75">
      <c r="A272" s="1950">
        <v>8888</v>
      </c>
      <c r="B272" s="1954" t="s">
        <v>278</v>
      </c>
      <c r="C272" s="1950">
        <v>8888</v>
      </c>
      <c r="E272" s="1952"/>
    </row>
    <row r="273" spans="1:5" ht="15.75">
      <c r="A273" s="1950">
        <v>8897</v>
      </c>
      <c r="B273" s="1954" t="s">
        <v>279</v>
      </c>
      <c r="C273" s="1950">
        <v>8897</v>
      </c>
      <c r="E273" s="1952"/>
    </row>
    <row r="274" spans="1:5" ht="15.75">
      <c r="A274" s="1950">
        <v>8898</v>
      </c>
      <c r="B274" s="1954" t="s">
        <v>280</v>
      </c>
      <c r="C274" s="1950">
        <v>8898</v>
      </c>
      <c r="E274" s="1952"/>
    </row>
    <row r="275" spans="1:5" ht="15.75">
      <c r="A275" s="1950">
        <v>9910</v>
      </c>
      <c r="B275" s="1957" t="s">
        <v>281</v>
      </c>
      <c r="C275" s="1950">
        <v>9910</v>
      </c>
      <c r="E275" s="1952"/>
    </row>
    <row r="276" spans="1:5" ht="15.75">
      <c r="A276" s="1950">
        <v>9997</v>
      </c>
      <c r="B276" s="1954" t="s">
        <v>282</v>
      </c>
      <c r="C276" s="1950">
        <v>9997</v>
      </c>
      <c r="E276" s="1952"/>
    </row>
    <row r="277" spans="1:5" ht="15.75">
      <c r="A277" s="1950">
        <v>9998</v>
      </c>
      <c r="B277" s="1954" t="s">
        <v>283</v>
      </c>
      <c r="C277" s="1950">
        <v>9998</v>
      </c>
      <c r="E277" s="1952"/>
    </row>
    <row r="282" spans="1:5">
      <c r="A282" s="2019" t="s">
        <v>1274</v>
      </c>
      <c r="B282" s="2020" t="s">
        <v>1279</v>
      </c>
    </row>
    <row r="283" spans="1:5">
      <c r="A283" s="2021" t="s">
        <v>284</v>
      </c>
      <c r="B283" s="2022"/>
    </row>
    <row r="284" spans="1:5">
      <c r="A284" s="2023" t="s">
        <v>1467</v>
      </c>
      <c r="B284" s="2024"/>
    </row>
    <row r="285" spans="1:5">
      <c r="A285" s="2025" t="s">
        <v>1456</v>
      </c>
      <c r="B285" s="2026" t="s">
        <v>1468</v>
      </c>
    </row>
    <row r="286" spans="1:5">
      <c r="A286" s="2025" t="s">
        <v>1457</v>
      </c>
      <c r="B286" s="2026" t="s">
        <v>1469</v>
      </c>
    </row>
    <row r="287" spans="1:5">
      <c r="A287" s="2025" t="s">
        <v>1458</v>
      </c>
      <c r="B287" s="2026" t="s">
        <v>1470</v>
      </c>
    </row>
    <row r="288" spans="1:5">
      <c r="A288" s="2025" t="s">
        <v>1459</v>
      </c>
      <c r="B288" s="2026" t="s">
        <v>1471</v>
      </c>
    </row>
    <row r="289" spans="1:2">
      <c r="A289" s="2025" t="s">
        <v>1460</v>
      </c>
      <c r="B289" s="2027" t="s">
        <v>1472</v>
      </c>
    </row>
    <row r="290" spans="1:2">
      <c r="A290" s="2025" t="s">
        <v>1461</v>
      </c>
      <c r="B290" s="2026" t="s">
        <v>1473</v>
      </c>
    </row>
    <row r="291" spans="1:2">
      <c r="A291" s="2025" t="s">
        <v>1462</v>
      </c>
      <c r="B291" s="2026" t="s">
        <v>1474</v>
      </c>
    </row>
    <row r="292" spans="1:2">
      <c r="A292" s="2025" t="s">
        <v>1463</v>
      </c>
      <c r="B292" s="2027" t="s">
        <v>1475</v>
      </c>
    </row>
    <row r="293" spans="1:2">
      <c r="A293" s="2025" t="s">
        <v>1464</v>
      </c>
      <c r="B293" s="2026" t="s">
        <v>1476</v>
      </c>
    </row>
    <row r="294" spans="1:2">
      <c r="A294" s="2025" t="s">
        <v>1465</v>
      </c>
      <c r="B294" s="2026" t="s">
        <v>1477</v>
      </c>
    </row>
    <row r="295" spans="1:2">
      <c r="A295" s="2025" t="s">
        <v>1466</v>
      </c>
      <c r="B295" s="2027" t="s">
        <v>1478</v>
      </c>
    </row>
    <row r="296" spans="1:2">
      <c r="A296" s="2025" t="s">
        <v>1479</v>
      </c>
      <c r="B296" s="2028">
        <v>98315</v>
      </c>
    </row>
    <row r="297" spans="1:2">
      <c r="A297" s="2023" t="s">
        <v>1480</v>
      </c>
      <c r="B297" s="2029"/>
    </row>
    <row r="298" spans="1:2">
      <c r="A298" s="2025" t="s">
        <v>1481</v>
      </c>
      <c r="B298" s="2030" t="s">
        <v>285</v>
      </c>
    </row>
    <row r="299" spans="1:2">
      <c r="A299" s="2025" t="s">
        <v>2242</v>
      </c>
      <c r="B299" s="2030" t="s">
        <v>286</v>
      </c>
    </row>
    <row r="300" spans="1:2">
      <c r="A300" s="2025" t="s">
        <v>1482</v>
      </c>
      <c r="B300" s="2030" t="s">
        <v>287</v>
      </c>
    </row>
    <row r="301" spans="1:2">
      <c r="A301" s="2025" t="s">
        <v>1483</v>
      </c>
      <c r="B301" s="2030" t="s">
        <v>288</v>
      </c>
    </row>
    <row r="302" spans="1:2">
      <c r="A302" s="2025" t="s">
        <v>1484</v>
      </c>
      <c r="B302" s="2030" t="s">
        <v>289</v>
      </c>
    </row>
    <row r="303" spans="1:2">
      <c r="A303" s="2025" t="s">
        <v>2243</v>
      </c>
      <c r="B303" s="2030" t="s">
        <v>290</v>
      </c>
    </row>
    <row r="304" spans="1:2">
      <c r="A304" s="2025" t="s">
        <v>1485</v>
      </c>
      <c r="B304" s="2030" t="s">
        <v>1486</v>
      </c>
    </row>
    <row r="305" spans="1:2">
      <c r="A305" s="2025" t="s">
        <v>1487</v>
      </c>
      <c r="B305" s="2030" t="s">
        <v>291</v>
      </c>
    </row>
    <row r="306" spans="1:2">
      <c r="A306" s="2025" t="s">
        <v>1488</v>
      </c>
      <c r="B306" s="2030" t="s">
        <v>292</v>
      </c>
    </row>
    <row r="309" spans="1:2">
      <c r="A309" s="1942" t="s">
        <v>1274</v>
      </c>
      <c r="B309" s="1943" t="s">
        <v>1278</v>
      </c>
    </row>
    <row r="310" spans="1:2" ht="15.75">
      <c r="A310" s="1942"/>
      <c r="B310" s="1943" t="s">
        <v>1275</v>
      </c>
    </row>
    <row r="311" spans="1:2" ht="19.5">
      <c r="A311" s="1942"/>
      <c r="B311" s="1943" t="s">
        <v>1276</v>
      </c>
    </row>
    <row r="312" spans="1:2" ht="16.5">
      <c r="A312" s="1968" t="s">
        <v>1722</v>
      </c>
      <c r="B312" s="1969" t="s">
        <v>293</v>
      </c>
    </row>
    <row r="313" spans="1:2" ht="16.5">
      <c r="A313" s="1968" t="s">
        <v>1723</v>
      </c>
      <c r="B313" s="1969" t="s">
        <v>294</v>
      </c>
    </row>
    <row r="314" spans="1:2" ht="16.5">
      <c r="A314" s="1968" t="s">
        <v>1724</v>
      </c>
      <c r="B314" s="1969" t="s">
        <v>295</v>
      </c>
    </row>
    <row r="315" spans="1:2" ht="16.5">
      <c r="A315" s="1968" t="s">
        <v>1725</v>
      </c>
      <c r="B315" s="1969" t="s">
        <v>296</v>
      </c>
    </row>
    <row r="316" spans="1:2" ht="16.5">
      <c r="A316" s="1968" t="s">
        <v>1726</v>
      </c>
      <c r="B316" s="1969" t="s">
        <v>297</v>
      </c>
    </row>
    <row r="317" spans="1:2" ht="16.5">
      <c r="A317" s="1968" t="s">
        <v>1727</v>
      </c>
      <c r="B317" s="1969" t="s">
        <v>298</v>
      </c>
    </row>
    <row r="318" spans="1:2" ht="16.5">
      <c r="A318" s="1968" t="s">
        <v>1735</v>
      </c>
      <c r="B318" s="1969" t="s">
        <v>299</v>
      </c>
    </row>
    <row r="319" spans="1:2" ht="16.5">
      <c r="A319" s="1968" t="s">
        <v>1736</v>
      </c>
      <c r="B319" s="1969" t="s">
        <v>300</v>
      </c>
    </row>
    <row r="320" spans="1:2" ht="16.5">
      <c r="A320" s="1968" t="s">
        <v>1737</v>
      </c>
      <c r="B320" s="1969" t="s">
        <v>301</v>
      </c>
    </row>
    <row r="321" spans="1:2" ht="16.5">
      <c r="A321" s="1968" t="s">
        <v>1738</v>
      </c>
      <c r="B321" s="1969" t="s">
        <v>302</v>
      </c>
    </row>
    <row r="322" spans="1:2" ht="16.5">
      <c r="A322" s="1968" t="s">
        <v>1739</v>
      </c>
      <c r="B322" s="1969" t="s">
        <v>303</v>
      </c>
    </row>
    <row r="323" spans="1:2" ht="16.5">
      <c r="A323" s="1968" t="s">
        <v>1740</v>
      </c>
      <c r="B323" s="1970" t="s">
        <v>304</v>
      </c>
    </row>
    <row r="324" spans="1:2" ht="16.5">
      <c r="A324" s="1968" t="s">
        <v>1741</v>
      </c>
      <c r="B324" s="1970" t="s">
        <v>305</v>
      </c>
    </row>
    <row r="325" spans="1:2" ht="16.5">
      <c r="A325" s="1968" t="s">
        <v>1742</v>
      </c>
      <c r="B325" s="1969" t="s">
        <v>306</v>
      </c>
    </row>
    <row r="326" spans="1:2" ht="16.5">
      <c r="A326" s="1968" t="s">
        <v>1743</v>
      </c>
      <c r="B326" s="1969" t="s">
        <v>307</v>
      </c>
    </row>
    <row r="327" spans="1:2" ht="16.5">
      <c r="A327" s="1968" t="s">
        <v>1744</v>
      </c>
      <c r="B327" s="1969" t="s">
        <v>308</v>
      </c>
    </row>
    <row r="328" spans="1:2" ht="16.5">
      <c r="A328" s="1968" t="s">
        <v>1745</v>
      </c>
      <c r="B328" s="1969" t="s">
        <v>1293</v>
      </c>
    </row>
    <row r="329" spans="1:2" ht="16.5">
      <c r="A329" s="1968" t="s">
        <v>1746</v>
      </c>
      <c r="B329" s="1969" t="s">
        <v>1295</v>
      </c>
    </row>
    <row r="330" spans="1:2" ht="16.5">
      <c r="A330" s="1968" t="s">
        <v>1747</v>
      </c>
      <c r="B330" s="1969" t="s">
        <v>2169</v>
      </c>
    </row>
    <row r="331" spans="1:2" ht="16.5">
      <c r="A331" s="1968" t="s">
        <v>1748</v>
      </c>
      <c r="B331" s="1969" t="s">
        <v>309</v>
      </c>
    </row>
    <row r="332" spans="1:2" ht="16.5">
      <c r="A332" s="1968" t="s">
        <v>1749</v>
      </c>
      <c r="B332" s="1969" t="s">
        <v>1296</v>
      </c>
    </row>
    <row r="333" spans="1:2" ht="16.5">
      <c r="A333" s="1968" t="s">
        <v>1750</v>
      </c>
      <c r="B333" s="1969" t="s">
        <v>310</v>
      </c>
    </row>
    <row r="334" spans="1:2" ht="16.5">
      <c r="A334" s="1968" t="s">
        <v>1751</v>
      </c>
      <c r="B334" s="1969" t="s">
        <v>311</v>
      </c>
    </row>
    <row r="335" spans="1:2" ht="31.5">
      <c r="A335" s="1971" t="s">
        <v>1752</v>
      </c>
      <c r="B335" s="1972" t="s">
        <v>702</v>
      </c>
    </row>
    <row r="336" spans="1:2" ht="16.5">
      <c r="A336" s="1973" t="s">
        <v>1753</v>
      </c>
      <c r="B336" s="1974" t="s">
        <v>703</v>
      </c>
    </row>
    <row r="337" spans="1:2" ht="16.5">
      <c r="A337" s="1973" t="s">
        <v>1754</v>
      </c>
      <c r="B337" s="1974" t="s">
        <v>704</v>
      </c>
    </row>
    <row r="338" spans="1:2" ht="16.5">
      <c r="A338" s="1973" t="s">
        <v>1755</v>
      </c>
      <c r="B338" s="1974" t="s">
        <v>1451</v>
      </c>
    </row>
    <row r="339" spans="1:2" ht="16.5">
      <c r="A339" s="1968" t="s">
        <v>1756</v>
      </c>
      <c r="B339" s="1974" t="s">
        <v>2215</v>
      </c>
    </row>
    <row r="340" spans="1:2" ht="16.5">
      <c r="A340" s="1968" t="s">
        <v>1757</v>
      </c>
      <c r="B340" s="1969" t="s">
        <v>705</v>
      </c>
    </row>
    <row r="341" spans="1:2" ht="16.5">
      <c r="A341" s="1968" t="s">
        <v>1758</v>
      </c>
      <c r="B341" s="1969" t="s">
        <v>1452</v>
      </c>
    </row>
    <row r="342" spans="1:2" ht="16.5">
      <c r="A342" s="1968" t="s">
        <v>1759</v>
      </c>
      <c r="B342" s="1969" t="s">
        <v>706</v>
      </c>
    </row>
    <row r="343" spans="1:2" ht="16.5">
      <c r="A343" s="1968" t="s">
        <v>1760</v>
      </c>
      <c r="B343" s="1969" t="s">
        <v>707</v>
      </c>
    </row>
    <row r="344" spans="1:2" ht="16.5">
      <c r="A344" s="1968" t="s">
        <v>1761</v>
      </c>
      <c r="B344" s="1969" t="s">
        <v>708</v>
      </c>
    </row>
    <row r="345" spans="1:2" ht="16.5">
      <c r="A345" s="1968" t="s">
        <v>1762</v>
      </c>
      <c r="B345" s="1974" t="s">
        <v>709</v>
      </c>
    </row>
    <row r="346" spans="1:2" ht="16.5">
      <c r="A346" s="1968" t="s">
        <v>1763</v>
      </c>
      <c r="B346" s="1974" t="s">
        <v>710</v>
      </c>
    </row>
    <row r="347" spans="1:2" ht="16.5">
      <c r="A347" s="1968" t="s">
        <v>1764</v>
      </c>
      <c r="B347" s="1974" t="s">
        <v>1441</v>
      </c>
    </row>
    <row r="348" spans="1:2" ht="16.5">
      <c r="A348" s="1968" t="s">
        <v>1765</v>
      </c>
      <c r="B348" s="1969" t="s">
        <v>711</v>
      </c>
    </row>
    <row r="349" spans="1:2" ht="16.5">
      <c r="A349" s="1968" t="s">
        <v>1766</v>
      </c>
      <c r="B349" s="1969" t="s">
        <v>712</v>
      </c>
    </row>
    <row r="350" spans="1:2" ht="16.5">
      <c r="A350" s="1968" t="s">
        <v>1767</v>
      </c>
      <c r="B350" s="1974" t="s">
        <v>713</v>
      </c>
    </row>
    <row r="351" spans="1:2" ht="16.5">
      <c r="A351" s="1968" t="s">
        <v>1768</v>
      </c>
      <c r="B351" s="1969" t="s">
        <v>714</v>
      </c>
    </row>
    <row r="352" spans="1:2" ht="16.5">
      <c r="A352" s="1968" t="s">
        <v>1769</v>
      </c>
      <c r="B352" s="1969" t="s">
        <v>715</v>
      </c>
    </row>
    <row r="353" spans="1:256" ht="16.5">
      <c r="A353" s="1968" t="s">
        <v>1770</v>
      </c>
      <c r="B353" s="1969" t="s">
        <v>716</v>
      </c>
    </row>
    <row r="354" spans="1:256" ht="16.5">
      <c r="A354" s="1968" t="s">
        <v>1771</v>
      </c>
      <c r="B354" s="1969" t="s">
        <v>717</v>
      </c>
    </row>
    <row r="355" spans="1:256" ht="16.5">
      <c r="A355" s="1968" t="s">
        <v>1772</v>
      </c>
      <c r="B355" s="1969" t="s">
        <v>1294</v>
      </c>
    </row>
    <row r="356" spans="1:256" ht="16.5">
      <c r="A356" s="1968" t="s">
        <v>2170</v>
      </c>
      <c r="B356" s="1969" t="s">
        <v>2171</v>
      </c>
    </row>
    <row r="357" spans="1:256" ht="16.5">
      <c r="A357" s="1968" t="s">
        <v>1773</v>
      </c>
      <c r="B357" s="1969" t="s">
        <v>718</v>
      </c>
    </row>
    <row r="358" spans="1:256" ht="16.5">
      <c r="A358" s="1968" t="s">
        <v>1774</v>
      </c>
      <c r="B358" s="1969" t="s">
        <v>719</v>
      </c>
    </row>
    <row r="359" spans="1:256" ht="16.5">
      <c r="A359" s="1975" t="s">
        <v>1775</v>
      </c>
      <c r="B359" s="1976" t="s">
        <v>720</v>
      </c>
    </row>
    <row r="360" spans="1:256" ht="16.5">
      <c r="A360" s="1975" t="s">
        <v>1776</v>
      </c>
      <c r="B360" s="1976" t="s">
        <v>721</v>
      </c>
    </row>
    <row r="361" spans="1:256" ht="16.5">
      <c r="A361" s="1975" t="s">
        <v>1777</v>
      </c>
      <c r="B361" s="1976" t="s">
        <v>722</v>
      </c>
    </row>
    <row r="362" spans="1:256" ht="16.5">
      <c r="A362" s="1968" t="s">
        <v>1778</v>
      </c>
      <c r="B362" s="1969" t="s">
        <v>723</v>
      </c>
    </row>
    <row r="363" spans="1:256" ht="19.5">
      <c r="A363" s="1977"/>
      <c r="B363" s="1978" t="s">
        <v>1277</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1" t="s">
        <v>724</v>
      </c>
    </row>
    <row r="365" spans="1:256" ht="18.75">
      <c r="A365" s="1980"/>
      <c r="B365" s="1982" t="s">
        <v>725</v>
      </c>
    </row>
    <row r="366" spans="1:256" ht="18.75">
      <c r="A366" s="1983" t="s">
        <v>1779</v>
      </c>
      <c r="B366" s="1984" t="s">
        <v>726</v>
      </c>
    </row>
    <row r="367" spans="1:256" ht="18.75">
      <c r="A367" s="1983" t="s">
        <v>1780</v>
      </c>
      <c r="B367" s="1984" t="s">
        <v>727</v>
      </c>
    </row>
    <row r="368" spans="1:256" ht="18.75">
      <c r="A368" s="1983" t="s">
        <v>1781</v>
      </c>
      <c r="B368" s="1984" t="s">
        <v>728</v>
      </c>
    </row>
    <row r="369" spans="1:5" ht="18.75">
      <c r="A369" s="1983" t="s">
        <v>1782</v>
      </c>
      <c r="B369" s="1984" t="s">
        <v>729</v>
      </c>
    </row>
    <row r="370" spans="1:5" ht="18.75">
      <c r="A370" s="1983" t="s">
        <v>1783</v>
      </c>
      <c r="B370" s="1984" t="s">
        <v>352</v>
      </c>
    </row>
    <row r="371" spans="1:5" ht="18.75">
      <c r="A371" s="1983" t="s">
        <v>1784</v>
      </c>
      <c r="B371" s="1984" t="s">
        <v>353</v>
      </c>
    </row>
    <row r="372" spans="1:5" ht="18.75">
      <c r="A372" s="1983" t="s">
        <v>1785</v>
      </c>
      <c r="B372" s="1984" t="s">
        <v>354</v>
      </c>
    </row>
    <row r="373" spans="1:5" ht="18.75">
      <c r="A373" s="1983" t="s">
        <v>1786</v>
      </c>
      <c r="B373" s="1985" t="s">
        <v>355</v>
      </c>
    </row>
    <row r="374" spans="1:5" ht="18.75">
      <c r="A374" s="1983" t="s">
        <v>1787</v>
      </c>
      <c r="B374" s="1985" t="s">
        <v>356</v>
      </c>
    </row>
    <row r="375" spans="1:5" ht="18.75">
      <c r="A375" s="1983" t="s">
        <v>1788</v>
      </c>
      <c r="B375" s="1985" t="s">
        <v>357</v>
      </c>
    </row>
    <row r="376" spans="1:5" ht="18.75">
      <c r="A376" s="1983" t="s">
        <v>1789</v>
      </c>
      <c r="B376" s="1986" t="s">
        <v>358</v>
      </c>
    </row>
    <row r="377" spans="1:5" ht="18.75">
      <c r="A377" s="1983" t="s">
        <v>1790</v>
      </c>
      <c r="B377" s="1986" t="s">
        <v>359</v>
      </c>
    </row>
    <row r="378" spans="1:5" ht="18.75">
      <c r="A378" s="1983" t="s">
        <v>1791</v>
      </c>
      <c r="B378" s="1985" t="s">
        <v>360</v>
      </c>
    </row>
    <row r="379" spans="1:5" ht="18.75">
      <c r="A379" s="1983" t="s">
        <v>1792</v>
      </c>
      <c r="B379" s="1985" t="s">
        <v>361</v>
      </c>
      <c r="C379" s="1987" t="s">
        <v>362</v>
      </c>
      <c r="D379" s="1988"/>
      <c r="E379" s="1989"/>
    </row>
    <row r="380" spans="1:5" ht="18.75">
      <c r="A380" s="1983" t="s">
        <v>1793</v>
      </c>
      <c r="B380" s="1984" t="s">
        <v>363</v>
      </c>
      <c r="C380" s="1987" t="s">
        <v>362</v>
      </c>
      <c r="D380" s="1988"/>
      <c r="E380" s="1989"/>
    </row>
    <row r="381" spans="1:5" ht="18.75">
      <c r="A381" s="1983" t="s">
        <v>1794</v>
      </c>
      <c r="B381" s="1985" t="s">
        <v>364</v>
      </c>
      <c r="C381" s="1987" t="s">
        <v>362</v>
      </c>
      <c r="D381" s="1988"/>
      <c r="E381" s="1989"/>
    </row>
    <row r="382" spans="1:5" ht="18.75">
      <c r="A382" s="1983" t="s">
        <v>1795</v>
      </c>
      <c r="B382" s="1985" t="s">
        <v>365</v>
      </c>
      <c r="C382" s="1987" t="s">
        <v>362</v>
      </c>
      <c r="D382" s="1988"/>
      <c r="E382" s="1989"/>
    </row>
    <row r="383" spans="1:5" ht="18.75">
      <c r="A383" s="1983" t="s">
        <v>1796</v>
      </c>
      <c r="B383" s="1985" t="s">
        <v>366</v>
      </c>
      <c r="C383" s="1987" t="s">
        <v>362</v>
      </c>
      <c r="D383" s="1988"/>
      <c r="E383" s="1989"/>
    </row>
    <row r="384" spans="1:5" ht="18.75">
      <c r="A384" s="1983" t="s">
        <v>1797</v>
      </c>
      <c r="B384" s="1985" t="s">
        <v>367</v>
      </c>
      <c r="C384" s="1987" t="s">
        <v>362</v>
      </c>
      <c r="D384" s="1988"/>
      <c r="E384" s="1989"/>
    </row>
    <row r="385" spans="1:5" ht="18.75">
      <c r="A385" s="1983" t="s">
        <v>1798</v>
      </c>
      <c r="B385" s="1985" t="s">
        <v>368</v>
      </c>
      <c r="C385" s="1987" t="s">
        <v>362</v>
      </c>
      <c r="D385" s="1988"/>
      <c r="E385" s="1989"/>
    </row>
    <row r="386" spans="1:5" ht="18.75">
      <c r="A386" s="1983" t="s">
        <v>1799</v>
      </c>
      <c r="B386" s="1985" t="s">
        <v>369</v>
      </c>
      <c r="C386" s="1987" t="s">
        <v>362</v>
      </c>
      <c r="D386" s="1988"/>
      <c r="E386" s="1989"/>
    </row>
    <row r="387" spans="1:5" ht="18.75">
      <c r="A387" s="1983" t="s">
        <v>1800</v>
      </c>
      <c r="B387" s="1984" t="s">
        <v>370</v>
      </c>
      <c r="C387" s="1987" t="s">
        <v>362</v>
      </c>
      <c r="D387" s="1988"/>
      <c r="E387" s="1989"/>
    </row>
    <row r="388" spans="1:5" ht="18.75">
      <c r="A388" s="1983" t="s">
        <v>1801</v>
      </c>
      <c r="B388" s="1985" t="s">
        <v>371</v>
      </c>
      <c r="C388" s="1987" t="s">
        <v>362</v>
      </c>
      <c r="D388" s="1988"/>
      <c r="E388" s="1989"/>
    </row>
    <row r="389" spans="1:5" ht="18.75">
      <c r="A389" s="1983" t="s">
        <v>1802</v>
      </c>
      <c r="B389" s="1984" t="s">
        <v>372</v>
      </c>
      <c r="C389" s="1987" t="s">
        <v>362</v>
      </c>
      <c r="D389" s="1988"/>
      <c r="E389" s="1989"/>
    </row>
    <row r="390" spans="1:5" ht="18.75">
      <c r="A390" s="1983" t="s">
        <v>1803</v>
      </c>
      <c r="B390" s="1984" t="s">
        <v>373</v>
      </c>
      <c r="C390" s="1987" t="s">
        <v>362</v>
      </c>
      <c r="D390" s="1988"/>
      <c r="E390" s="1989"/>
    </row>
    <row r="391" spans="1:5" ht="18.75">
      <c r="A391" s="1983" t="s">
        <v>1804</v>
      </c>
      <c r="B391" s="1984" t="s">
        <v>374</v>
      </c>
      <c r="C391" s="1987" t="s">
        <v>362</v>
      </c>
      <c r="D391" s="1988"/>
      <c r="E391" s="1989"/>
    </row>
    <row r="392" spans="1:5" ht="18.75">
      <c r="A392" s="1983" t="s">
        <v>1805</v>
      </c>
      <c r="B392" s="1984" t="s">
        <v>375</v>
      </c>
      <c r="C392" s="1987" t="s">
        <v>362</v>
      </c>
      <c r="D392" s="1988"/>
      <c r="E392" s="1989"/>
    </row>
    <row r="393" spans="1:5" ht="18.75">
      <c r="A393" s="1983" t="s">
        <v>1806</v>
      </c>
      <c r="B393" s="1984" t="s">
        <v>376</v>
      </c>
      <c r="C393" s="1987" t="s">
        <v>362</v>
      </c>
      <c r="D393" s="1988"/>
      <c r="E393" s="1989"/>
    </row>
    <row r="394" spans="1:5" ht="18.75">
      <c r="A394" s="1983" t="s">
        <v>1807</v>
      </c>
      <c r="B394" s="1984" t="s">
        <v>377</v>
      </c>
      <c r="C394" s="1987" t="s">
        <v>362</v>
      </c>
      <c r="D394" s="1988"/>
      <c r="E394" s="1989"/>
    </row>
    <row r="395" spans="1:5" ht="18.75">
      <c r="A395" s="1983" t="s">
        <v>1808</v>
      </c>
      <c r="B395" s="1984" t="s">
        <v>378</v>
      </c>
      <c r="C395" s="1987" t="s">
        <v>362</v>
      </c>
      <c r="D395" s="1988"/>
      <c r="E395" s="1989"/>
    </row>
    <row r="396" spans="1:5" ht="18.75">
      <c r="A396" s="1983" t="s">
        <v>1809</v>
      </c>
      <c r="B396" s="1984" t="s">
        <v>379</v>
      </c>
      <c r="C396" s="1987" t="s">
        <v>362</v>
      </c>
      <c r="D396" s="1988"/>
      <c r="E396" s="1989"/>
    </row>
    <row r="397" spans="1:5" ht="18.75">
      <c r="A397" s="1983" t="s">
        <v>1810</v>
      </c>
      <c r="B397" s="1990" t="s">
        <v>380</v>
      </c>
      <c r="C397" s="1987" t="s">
        <v>362</v>
      </c>
      <c r="D397" s="1988"/>
      <c r="E397" s="1989"/>
    </row>
    <row r="398" spans="1:5" ht="18.75">
      <c r="A398" s="1983" t="s">
        <v>1811</v>
      </c>
      <c r="B398" s="1991" t="s">
        <v>1443</v>
      </c>
      <c r="C398" s="1987" t="s">
        <v>362</v>
      </c>
      <c r="D398" s="1988"/>
      <c r="E398" s="1989"/>
    </row>
    <row r="399" spans="1:5" ht="18.75">
      <c r="A399" s="1992" t="s">
        <v>1812</v>
      </c>
      <c r="B399" s="1993" t="s">
        <v>381</v>
      </c>
      <c r="C399" s="1987" t="s">
        <v>362</v>
      </c>
      <c r="D399" s="1994"/>
      <c r="E399" s="1989"/>
    </row>
    <row r="400" spans="1:5" ht="18.75">
      <c r="A400" s="1980" t="s">
        <v>362</v>
      </c>
      <c r="B400" s="1995" t="s">
        <v>382</v>
      </c>
      <c r="C400" s="1987" t="s">
        <v>362</v>
      </c>
      <c r="D400" s="1996"/>
      <c r="E400" s="1989"/>
    </row>
    <row r="401" spans="1:5" ht="18.75">
      <c r="A401" s="1997" t="s">
        <v>1813</v>
      </c>
      <c r="B401" s="1969" t="s">
        <v>383</v>
      </c>
      <c r="C401" s="1987" t="s">
        <v>362</v>
      </c>
      <c r="D401" s="1988"/>
      <c r="E401" s="1989"/>
    </row>
    <row r="402" spans="1:5" ht="18.75">
      <c r="A402" s="1997" t="s">
        <v>1814</v>
      </c>
      <c r="B402" s="1974" t="s">
        <v>384</v>
      </c>
      <c r="C402" s="1987" t="s">
        <v>362</v>
      </c>
      <c r="D402" s="1988"/>
      <c r="E402" s="1989"/>
    </row>
    <row r="403" spans="1:5" ht="18.75">
      <c r="A403" s="1997" t="s">
        <v>1815</v>
      </c>
      <c r="B403" s="1974" t="s">
        <v>385</v>
      </c>
      <c r="C403" s="1987" t="s">
        <v>362</v>
      </c>
      <c r="D403" s="1988"/>
      <c r="E403" s="1989"/>
    </row>
    <row r="404" spans="1:5" ht="18.75">
      <c r="A404" s="1997"/>
      <c r="B404" s="1995" t="s">
        <v>2228</v>
      </c>
      <c r="C404" s="1987"/>
      <c r="D404" s="1988"/>
      <c r="E404" s="1989"/>
    </row>
    <row r="405" spans="1:5" ht="18.75">
      <c r="A405" s="1998" t="s">
        <v>2188</v>
      </c>
      <c r="B405" s="1969" t="s">
        <v>2189</v>
      </c>
      <c r="C405" s="1987"/>
      <c r="D405" s="1988"/>
      <c r="E405" s="1989"/>
    </row>
    <row r="406" spans="1:5" ht="18.75">
      <c r="A406" s="1999" t="s">
        <v>362</v>
      </c>
      <c r="B406" s="1981" t="s">
        <v>386</v>
      </c>
      <c r="C406" s="1987" t="s">
        <v>362</v>
      </c>
      <c r="D406" s="1996"/>
      <c r="E406" s="1989"/>
    </row>
    <row r="407" spans="1:5" ht="16.5">
      <c r="A407" s="1998" t="s">
        <v>1769</v>
      </c>
      <c r="B407" s="1969" t="s">
        <v>715</v>
      </c>
      <c r="C407" s="1987" t="s">
        <v>362</v>
      </c>
      <c r="D407" s="2000"/>
      <c r="E407" s="1989"/>
    </row>
    <row r="408" spans="1:5" ht="16.5">
      <c r="A408" s="1998" t="s">
        <v>1770</v>
      </c>
      <c r="B408" s="1969" t="s">
        <v>716</v>
      </c>
      <c r="C408" s="1987" t="s">
        <v>362</v>
      </c>
      <c r="D408" s="2000"/>
      <c r="E408" s="1989"/>
    </row>
    <row r="409" spans="1:5" ht="16.5">
      <c r="A409" s="1998" t="s">
        <v>1771</v>
      </c>
      <c r="B409" s="1969" t="s">
        <v>717</v>
      </c>
      <c r="C409" s="1987" t="s">
        <v>362</v>
      </c>
      <c r="D409" s="2000"/>
      <c r="E409" s="1989"/>
    </row>
    <row r="410" spans="1:5" ht="18.75">
      <c r="A410" s="1980" t="s">
        <v>362</v>
      </c>
      <c r="B410" s="1981" t="s">
        <v>387</v>
      </c>
      <c r="C410" s="1987" t="s">
        <v>362</v>
      </c>
      <c r="D410" s="1996"/>
      <c r="E410" s="1989"/>
    </row>
    <row r="411" spans="1:5" ht="18.75">
      <c r="A411" s="1998" t="s">
        <v>1818</v>
      </c>
      <c r="B411" s="1969" t="s">
        <v>2162</v>
      </c>
      <c r="C411" s="1987"/>
      <c r="D411" s="1996"/>
      <c r="E411" s="1989"/>
    </row>
    <row r="412" spans="1:5" ht="18.75">
      <c r="A412" s="1998" t="s">
        <v>2218</v>
      </c>
      <c r="B412" s="2001" t="s">
        <v>2217</v>
      </c>
      <c r="C412" s="1987" t="s">
        <v>362</v>
      </c>
      <c r="D412" s="1988"/>
      <c r="E412" s="1989"/>
    </row>
    <row r="413" spans="1:5" ht="18.75">
      <c r="A413" s="1998" t="s">
        <v>2192</v>
      </c>
      <c r="B413" s="1969" t="s">
        <v>2216</v>
      </c>
      <c r="C413" s="1987" t="s">
        <v>362</v>
      </c>
      <c r="D413" s="1988"/>
      <c r="E413" s="1989"/>
    </row>
    <row r="414" spans="1:5" ht="18.75">
      <c r="A414" s="1998" t="s">
        <v>1819</v>
      </c>
      <c r="B414" s="1974" t="s">
        <v>1442</v>
      </c>
      <c r="C414" s="1987" t="s">
        <v>362</v>
      </c>
      <c r="D414" s="1988"/>
      <c r="E414" s="1989"/>
    </row>
    <row r="415" spans="1:5" ht="18.75">
      <c r="A415" s="1998" t="s">
        <v>1817</v>
      </c>
      <c r="B415" s="1969" t="s">
        <v>1454</v>
      </c>
      <c r="C415" s="1987" t="s">
        <v>362</v>
      </c>
      <c r="D415" s="1988"/>
      <c r="E415" s="1989"/>
    </row>
    <row r="416" spans="1:5" ht="18.75">
      <c r="A416" s="1998"/>
      <c r="B416" s="1981" t="s">
        <v>2229</v>
      </c>
      <c r="C416" s="1987"/>
      <c r="D416" s="1988"/>
      <c r="E416" s="1989"/>
    </row>
    <row r="417" spans="1:5" ht="18.75">
      <c r="A417" s="1998" t="s">
        <v>1820</v>
      </c>
      <c r="B417" s="1969" t="s">
        <v>1073</v>
      </c>
      <c r="C417" s="1987" t="s">
        <v>362</v>
      </c>
      <c r="D417" s="1988"/>
      <c r="E417" s="1989"/>
    </row>
    <row r="418" spans="1:5" ht="16.5">
      <c r="A418" s="1998" t="s">
        <v>1821</v>
      </c>
      <c r="B418" s="1969" t="s">
        <v>1074</v>
      </c>
      <c r="C418" s="1987" t="s">
        <v>362</v>
      </c>
      <c r="D418" s="2000"/>
      <c r="E418" s="1989"/>
    </row>
    <row r="419" spans="1:5" ht="16.5">
      <c r="A419" s="1998"/>
      <c r="B419" s="2002" t="s">
        <v>2230</v>
      </c>
      <c r="C419" s="1987" t="s">
        <v>362</v>
      </c>
      <c r="D419" s="2000"/>
      <c r="E419" s="1989"/>
    </row>
    <row r="420" spans="1:5" ht="18.75">
      <c r="A420" s="1998" t="s">
        <v>1816</v>
      </c>
      <c r="B420" s="1969" t="s">
        <v>1453</v>
      </c>
      <c r="C420" s="1987" t="s">
        <v>362</v>
      </c>
      <c r="D420" s="1988"/>
      <c r="E420" s="1989"/>
    </row>
    <row r="421" spans="1:5" ht="18.75">
      <c r="A421" s="1998" t="s">
        <v>2227</v>
      </c>
      <c r="B421" s="1969" t="s">
        <v>2226</v>
      </c>
      <c r="C421" s="1987"/>
      <c r="D421" s="1988"/>
      <c r="E421" s="1989"/>
    </row>
    <row r="422" spans="1:5" ht="18.75">
      <c r="A422" s="1998" t="s">
        <v>2204</v>
      </c>
      <c r="B422" s="1974" t="s">
        <v>2212</v>
      </c>
      <c r="C422" s="1987"/>
      <c r="D422" s="1988"/>
      <c r="E422" s="1989"/>
    </row>
    <row r="423" spans="1:5" ht="18.75">
      <c r="A423" s="1998" t="s">
        <v>2224</v>
      </c>
      <c r="B423" s="1974" t="s">
        <v>2225</v>
      </c>
      <c r="C423" s="1987"/>
      <c r="D423" s="1988"/>
      <c r="E423" s="1989"/>
    </row>
    <row r="424" spans="1:5" ht="18.75">
      <c r="A424" s="1998" t="s">
        <v>2233</v>
      </c>
      <c r="B424" s="1974" t="s">
        <v>2234</v>
      </c>
      <c r="C424" s="1987"/>
      <c r="D424" s="1988"/>
      <c r="E424" s="1989"/>
    </row>
    <row r="425" spans="1:5" ht="18.75">
      <c r="A425" s="1998"/>
      <c r="B425" s="2003" t="s">
        <v>2231</v>
      </c>
      <c r="C425" s="1987"/>
      <c r="D425" s="1988"/>
      <c r="E425" s="1989"/>
    </row>
    <row r="426" spans="1:5" ht="16.5">
      <c r="A426" s="1998" t="s">
        <v>1822</v>
      </c>
      <c r="B426" s="1969" t="s">
        <v>1075</v>
      </c>
      <c r="C426" s="1987" t="s">
        <v>362</v>
      </c>
      <c r="D426" s="2000"/>
      <c r="E426" s="1989"/>
    </row>
    <row r="427" spans="1:5" ht="16.5">
      <c r="A427" s="2004" t="s">
        <v>1823</v>
      </c>
      <c r="B427" s="1969" t="s">
        <v>1076</v>
      </c>
      <c r="C427" s="1987" t="s">
        <v>362</v>
      </c>
      <c r="D427" s="2005"/>
      <c r="E427" s="1989"/>
    </row>
    <row r="428" spans="1:5" ht="16.5">
      <c r="A428" s="1998" t="s">
        <v>1824</v>
      </c>
      <c r="B428" s="1976" t="s">
        <v>1077</v>
      </c>
      <c r="C428" s="1987" t="s">
        <v>362</v>
      </c>
      <c r="D428" s="2000"/>
      <c r="E428" s="1989"/>
    </row>
    <row r="429" spans="1:5" ht="16.5">
      <c r="A429" s="1998" t="s">
        <v>1825</v>
      </c>
      <c r="B429" s="2006" t="s">
        <v>1078</v>
      </c>
      <c r="C429" s="1987" t="s">
        <v>362</v>
      </c>
      <c r="D429" s="2000"/>
      <c r="E429" s="1989"/>
    </row>
    <row r="430" spans="1:5" ht="16.5">
      <c r="A430" s="1998"/>
      <c r="B430" s="2007" t="s">
        <v>2232</v>
      </c>
      <c r="C430" s="1987"/>
      <c r="D430" s="2000"/>
      <c r="E430" s="1989"/>
    </row>
    <row r="431" spans="1:5" ht="18.75">
      <c r="A431" s="1983" t="s">
        <v>1826</v>
      </c>
      <c r="B431" s="2008" t="s">
        <v>1079</v>
      </c>
      <c r="C431" s="1987" t="s">
        <v>362</v>
      </c>
      <c r="D431" s="214"/>
      <c r="E431" s="1989"/>
    </row>
    <row r="432" spans="1:5" ht="18.75">
      <c r="A432" s="1983" t="s">
        <v>1827</v>
      </c>
      <c r="B432" s="2008" t="s">
        <v>1080</v>
      </c>
      <c r="C432" s="1987" t="s">
        <v>362</v>
      </c>
      <c r="D432" s="214"/>
      <c r="E432" s="1989"/>
    </row>
    <row r="433" spans="1:5" ht="19.5">
      <c r="A433" s="1983" t="s">
        <v>1828</v>
      </c>
      <c r="B433" s="2009" t="s">
        <v>1081</v>
      </c>
      <c r="C433" s="1987" t="s">
        <v>362</v>
      </c>
      <c r="D433" s="214"/>
      <c r="E433" s="1989"/>
    </row>
    <row r="434" spans="1:5" ht="18.75">
      <c r="A434" s="1983" t="s">
        <v>1829</v>
      </c>
      <c r="B434" s="2008" t="s">
        <v>1082</v>
      </c>
      <c r="C434" s="1987" t="s">
        <v>362</v>
      </c>
      <c r="D434" s="214"/>
      <c r="E434" s="1989"/>
    </row>
    <row r="435" spans="1:5" ht="18.75">
      <c r="A435" s="1983" t="s">
        <v>1830</v>
      </c>
      <c r="B435" s="2008" t="s">
        <v>1083</v>
      </c>
      <c r="C435" s="1987" t="s">
        <v>362</v>
      </c>
      <c r="D435" s="214"/>
      <c r="E435" s="1989"/>
    </row>
    <row r="436" spans="1:5" ht="18.75">
      <c r="A436" s="1983" t="s">
        <v>1831</v>
      </c>
      <c r="B436" s="2010" t="s">
        <v>1084</v>
      </c>
      <c r="C436" s="1987" t="s">
        <v>362</v>
      </c>
      <c r="D436" s="214"/>
      <c r="E436" s="1989"/>
    </row>
    <row r="437" spans="1:5" ht="18.75">
      <c r="A437" s="1983" t="s">
        <v>1832</v>
      </c>
      <c r="B437" s="2010" t="s">
        <v>1085</v>
      </c>
      <c r="C437" s="1987" t="s">
        <v>362</v>
      </c>
      <c r="D437" s="214"/>
      <c r="E437" s="1989"/>
    </row>
    <row r="438" spans="1:5" ht="18.75">
      <c r="A438" s="1983" t="s">
        <v>1833</v>
      </c>
      <c r="B438" s="2010" t="s">
        <v>1086</v>
      </c>
      <c r="C438" s="1987" t="s">
        <v>362</v>
      </c>
      <c r="D438" s="214"/>
      <c r="E438" s="1989"/>
    </row>
    <row r="439" spans="1:5" ht="18.75">
      <c r="A439" s="1983" t="s">
        <v>1834</v>
      </c>
      <c r="B439" s="2010" t="s">
        <v>1087</v>
      </c>
      <c r="C439" s="1987" t="s">
        <v>362</v>
      </c>
      <c r="D439" s="214"/>
      <c r="E439" s="1989"/>
    </row>
    <row r="440" spans="1:5" ht="18.75">
      <c r="A440" s="1983" t="s">
        <v>1835</v>
      </c>
      <c r="B440" s="2010" t="s">
        <v>403</v>
      </c>
      <c r="C440" s="1987" t="s">
        <v>362</v>
      </c>
      <c r="D440" s="214"/>
      <c r="E440" s="1989"/>
    </row>
    <row r="441" spans="1:5" ht="18.75">
      <c r="A441" s="1983" t="s">
        <v>1836</v>
      </c>
      <c r="B441" s="2008" t="s">
        <v>404</v>
      </c>
      <c r="C441" s="1987" t="s">
        <v>362</v>
      </c>
      <c r="D441" s="214"/>
      <c r="E441" s="1989"/>
    </row>
    <row r="442" spans="1:5" ht="18.75">
      <c r="A442" s="1983" t="s">
        <v>1837</v>
      </c>
      <c r="B442" s="2008" t="s">
        <v>405</v>
      </c>
      <c r="C442" s="1987" t="s">
        <v>362</v>
      </c>
      <c r="D442" s="214"/>
      <c r="E442" s="1989"/>
    </row>
    <row r="443" spans="1:5" ht="18.75">
      <c r="A443" s="1983" t="s">
        <v>1838</v>
      </c>
      <c r="B443" s="2008" t="s">
        <v>406</v>
      </c>
      <c r="C443" s="1987" t="s">
        <v>362</v>
      </c>
      <c r="D443" s="214"/>
      <c r="E443" s="1989"/>
    </row>
    <row r="444" spans="1:5" ht="18.75">
      <c r="A444" s="1983" t="s">
        <v>1839</v>
      </c>
      <c r="B444" s="2008" t="s">
        <v>407</v>
      </c>
      <c r="C444" s="1987" t="s">
        <v>362</v>
      </c>
      <c r="D444" s="214"/>
      <c r="E444" s="1989"/>
    </row>
    <row r="445" spans="1:5" ht="18.75">
      <c r="A445" s="1983" t="s">
        <v>1840</v>
      </c>
      <c r="B445" s="2008" t="s">
        <v>408</v>
      </c>
      <c r="C445" s="1987" t="s">
        <v>362</v>
      </c>
      <c r="D445" s="214"/>
      <c r="E445" s="1989"/>
    </row>
    <row r="446" spans="1:5" ht="19.5">
      <c r="A446" s="1983" t="s">
        <v>1841</v>
      </c>
      <c r="B446" s="2009" t="s">
        <v>409</v>
      </c>
      <c r="C446" s="1987" t="s">
        <v>362</v>
      </c>
      <c r="D446" s="214"/>
      <c r="E446" s="1989"/>
    </row>
    <row r="447" spans="1:5" ht="18.75">
      <c r="A447" s="1983" t="s">
        <v>1842</v>
      </c>
      <c r="B447" s="2008" t="s">
        <v>410</v>
      </c>
      <c r="C447" s="1987" t="s">
        <v>362</v>
      </c>
      <c r="D447" s="214"/>
      <c r="E447" s="1989"/>
    </row>
    <row r="448" spans="1:5" ht="18.75">
      <c r="A448" s="1983" t="s">
        <v>1843</v>
      </c>
      <c r="B448" s="2008" t="s">
        <v>411</v>
      </c>
      <c r="C448" s="1987" t="s">
        <v>362</v>
      </c>
      <c r="D448" s="214"/>
      <c r="E448" s="1989"/>
    </row>
    <row r="449" spans="1:5" ht="18.75">
      <c r="A449" s="1983" t="s">
        <v>1844</v>
      </c>
      <c r="B449" s="2008" t="s">
        <v>412</v>
      </c>
      <c r="C449" s="1987" t="s">
        <v>362</v>
      </c>
      <c r="D449" s="214"/>
      <c r="E449" s="1989"/>
    </row>
    <row r="450" spans="1:5" ht="18.75">
      <c r="A450" s="1983" t="s">
        <v>1845</v>
      </c>
      <c r="B450" s="2008" t="s">
        <v>413</v>
      </c>
      <c r="C450" s="1987" t="s">
        <v>362</v>
      </c>
      <c r="D450" s="214"/>
      <c r="E450" s="1989"/>
    </row>
    <row r="451" spans="1:5" ht="18.75">
      <c r="A451" s="1983" t="s">
        <v>1846</v>
      </c>
      <c r="B451" s="2008" t="s">
        <v>414</v>
      </c>
      <c r="C451" s="1987" t="s">
        <v>362</v>
      </c>
      <c r="D451" s="214"/>
      <c r="E451" s="1989"/>
    </row>
    <row r="452" spans="1:5" ht="18.75">
      <c r="A452" s="1983" t="s">
        <v>1847</v>
      </c>
      <c r="B452" s="2008" t="s">
        <v>415</v>
      </c>
      <c r="C452" s="1987" t="s">
        <v>362</v>
      </c>
      <c r="D452" s="214"/>
      <c r="E452" s="1989"/>
    </row>
    <row r="453" spans="1:5" ht="18.75">
      <c r="A453" s="1983" t="s">
        <v>1848</v>
      </c>
      <c r="B453" s="2008" t="s">
        <v>416</v>
      </c>
      <c r="C453" s="1987" t="s">
        <v>362</v>
      </c>
      <c r="D453" s="214"/>
      <c r="E453" s="1989"/>
    </row>
    <row r="454" spans="1:5" ht="18.75">
      <c r="A454" s="1983" t="s">
        <v>1849</v>
      </c>
      <c r="B454" s="2008" t="s">
        <v>417</v>
      </c>
      <c r="C454" s="1987" t="s">
        <v>362</v>
      </c>
      <c r="D454" s="214"/>
      <c r="E454" s="1989"/>
    </row>
    <row r="455" spans="1:5" ht="18.75">
      <c r="A455" s="1983" t="s">
        <v>1850</v>
      </c>
      <c r="B455" s="2008" t="s">
        <v>418</v>
      </c>
      <c r="C455" s="1987" t="s">
        <v>362</v>
      </c>
      <c r="D455" s="214"/>
      <c r="E455" s="1989"/>
    </row>
    <row r="456" spans="1:5" ht="18.75">
      <c r="A456" s="1983" t="s">
        <v>1851</v>
      </c>
      <c r="B456" s="2008" t="s">
        <v>419</v>
      </c>
      <c r="C456" s="1987" t="s">
        <v>362</v>
      </c>
      <c r="D456" s="214"/>
      <c r="E456" s="1989"/>
    </row>
    <row r="457" spans="1:5" ht="18.75">
      <c r="A457" s="1983" t="s">
        <v>1852</v>
      </c>
      <c r="B457" s="2008" t="s">
        <v>420</v>
      </c>
      <c r="C457" s="1987" t="s">
        <v>362</v>
      </c>
      <c r="D457" s="214"/>
      <c r="E457" s="1989"/>
    </row>
    <row r="458" spans="1:5" ht="18.75">
      <c r="A458" s="1983" t="s">
        <v>1853</v>
      </c>
      <c r="B458" s="2008" t="s">
        <v>421</v>
      </c>
      <c r="C458" s="1987" t="s">
        <v>362</v>
      </c>
      <c r="D458" s="214"/>
      <c r="E458" s="1989"/>
    </row>
    <row r="459" spans="1:5" ht="18.75">
      <c r="A459" s="1983" t="s">
        <v>1854</v>
      </c>
      <c r="B459" s="2008" t="s">
        <v>422</v>
      </c>
      <c r="C459" s="1987" t="s">
        <v>362</v>
      </c>
      <c r="D459" s="214"/>
      <c r="E459" s="1989"/>
    </row>
    <row r="460" spans="1:5" ht="18.75">
      <c r="A460" s="1983" t="s">
        <v>1855</v>
      </c>
      <c r="B460" s="2008" t="s">
        <v>423</v>
      </c>
      <c r="C460" s="1987" t="s">
        <v>362</v>
      </c>
      <c r="D460" s="214"/>
      <c r="E460" s="1989"/>
    </row>
    <row r="461" spans="1:5" ht="18.75">
      <c r="A461" s="1983" t="s">
        <v>1856</v>
      </c>
      <c r="B461" s="2008" t="s">
        <v>424</v>
      </c>
      <c r="C461" s="1987" t="s">
        <v>362</v>
      </c>
      <c r="D461" s="214"/>
      <c r="E461" s="1989"/>
    </row>
    <row r="462" spans="1:5" ht="19.5">
      <c r="A462" s="1983" t="s">
        <v>1857</v>
      </c>
      <c r="B462" s="2009" t="s">
        <v>425</v>
      </c>
      <c r="C462" s="1987" t="s">
        <v>362</v>
      </c>
      <c r="D462" s="214"/>
      <c r="E462" s="1989"/>
    </row>
    <row r="463" spans="1:5" ht="18.75">
      <c r="A463" s="1983" t="s">
        <v>1858</v>
      </c>
      <c r="B463" s="2008" t="s">
        <v>426</v>
      </c>
      <c r="C463" s="1987" t="s">
        <v>362</v>
      </c>
      <c r="D463" s="214"/>
      <c r="E463" s="1989"/>
    </row>
    <row r="464" spans="1:5" ht="18.75">
      <c r="A464" s="1983" t="s">
        <v>1859</v>
      </c>
      <c r="B464" s="2008" t="s">
        <v>427</v>
      </c>
      <c r="C464" s="1987" t="s">
        <v>362</v>
      </c>
      <c r="D464" s="214"/>
      <c r="E464" s="1989"/>
    </row>
    <row r="465" spans="1:5" ht="18.75">
      <c r="A465" s="1983" t="s">
        <v>1860</v>
      </c>
      <c r="B465" s="2008" t="s">
        <v>428</v>
      </c>
      <c r="C465" s="1987" t="s">
        <v>362</v>
      </c>
      <c r="D465" s="214"/>
      <c r="E465" s="1989"/>
    </row>
    <row r="466" spans="1:5" ht="18.75">
      <c r="A466" s="1983" t="s">
        <v>1861</v>
      </c>
      <c r="B466" s="2008" t="s">
        <v>429</v>
      </c>
      <c r="C466" s="1987" t="s">
        <v>362</v>
      </c>
      <c r="D466" s="214"/>
      <c r="E466" s="1989"/>
    </row>
    <row r="467" spans="1:5" ht="18.75">
      <c r="A467" s="1983" t="s">
        <v>1862</v>
      </c>
      <c r="B467" s="2008" t="s">
        <v>430</v>
      </c>
      <c r="C467" s="1987" t="s">
        <v>362</v>
      </c>
      <c r="D467" s="214"/>
      <c r="E467" s="1989"/>
    </row>
    <row r="468" spans="1:5" ht="18.75">
      <c r="A468" s="1983" t="s">
        <v>1863</v>
      </c>
      <c r="B468" s="2008" t="s">
        <v>431</v>
      </c>
      <c r="C468" s="1987" t="s">
        <v>362</v>
      </c>
      <c r="D468" s="214"/>
      <c r="E468" s="1989"/>
    </row>
    <row r="469" spans="1:5" ht="18.75">
      <c r="A469" s="1983" t="s">
        <v>1864</v>
      </c>
      <c r="B469" s="2008" t="s">
        <v>432</v>
      </c>
      <c r="C469" s="1987" t="s">
        <v>362</v>
      </c>
      <c r="D469" s="214"/>
      <c r="E469" s="1989"/>
    </row>
    <row r="470" spans="1:5" ht="19.5">
      <c r="A470" s="1983" t="s">
        <v>1865</v>
      </c>
      <c r="B470" s="2009" t="s">
        <v>433</v>
      </c>
      <c r="C470" s="1987" t="s">
        <v>362</v>
      </c>
      <c r="D470" s="214"/>
      <c r="E470" s="1989"/>
    </row>
    <row r="471" spans="1:5" ht="18.75">
      <c r="A471" s="1983" t="s">
        <v>1866</v>
      </c>
      <c r="B471" s="2008" t="s">
        <v>434</v>
      </c>
      <c r="C471" s="1987" t="s">
        <v>362</v>
      </c>
      <c r="D471" s="214"/>
      <c r="E471" s="1989"/>
    </row>
    <row r="472" spans="1:5" ht="18.75">
      <c r="A472" s="1983" t="s">
        <v>1867</v>
      </c>
      <c r="B472" s="2008" t="s">
        <v>435</v>
      </c>
      <c r="C472" s="1987" t="s">
        <v>362</v>
      </c>
      <c r="D472" s="214"/>
      <c r="E472" s="1989"/>
    </row>
    <row r="473" spans="1:5" ht="18.75">
      <c r="A473" s="1983" t="s">
        <v>1868</v>
      </c>
      <c r="B473" s="2008" t="s">
        <v>436</v>
      </c>
      <c r="C473" s="1987" t="s">
        <v>362</v>
      </c>
      <c r="D473" s="214"/>
      <c r="E473" s="1989"/>
    </row>
    <row r="474" spans="1:5" ht="18.75">
      <c r="A474" s="1983" t="s">
        <v>1869</v>
      </c>
      <c r="B474" s="2008" t="s">
        <v>437</v>
      </c>
      <c r="C474" s="1987" t="s">
        <v>362</v>
      </c>
      <c r="D474" s="214"/>
      <c r="E474" s="1989"/>
    </row>
    <row r="475" spans="1:5" ht="18.75">
      <c r="A475" s="1983" t="s">
        <v>1870</v>
      </c>
      <c r="B475" s="2008" t="s">
        <v>438</v>
      </c>
      <c r="C475" s="1987" t="s">
        <v>362</v>
      </c>
      <c r="D475" s="214"/>
      <c r="E475" s="1989"/>
    </row>
    <row r="476" spans="1:5" ht="18.75">
      <c r="A476" s="1983" t="s">
        <v>1871</v>
      </c>
      <c r="B476" s="2008" t="s">
        <v>439</v>
      </c>
      <c r="C476" s="1987" t="s">
        <v>362</v>
      </c>
      <c r="D476" s="214"/>
      <c r="E476" s="1989"/>
    </row>
    <row r="477" spans="1:5" ht="18.75">
      <c r="A477" s="1983" t="s">
        <v>1872</v>
      </c>
      <c r="B477" s="2008" t="s">
        <v>440</v>
      </c>
      <c r="C477" s="1987" t="s">
        <v>362</v>
      </c>
      <c r="D477" s="214"/>
      <c r="E477" s="1989"/>
    </row>
    <row r="478" spans="1:5" ht="18.75">
      <c r="A478" s="1983" t="s">
        <v>1873</v>
      </c>
      <c r="B478" s="2008" t="s">
        <v>441</v>
      </c>
      <c r="C478" s="1987" t="s">
        <v>362</v>
      </c>
      <c r="D478" s="214"/>
      <c r="E478" s="1989"/>
    </row>
    <row r="479" spans="1:5" ht="18.75">
      <c r="A479" s="1983" t="s">
        <v>1874</v>
      </c>
      <c r="B479" s="2008" t="s">
        <v>442</v>
      </c>
      <c r="C479" s="1987" t="s">
        <v>362</v>
      </c>
      <c r="D479" s="214"/>
      <c r="E479" s="1989"/>
    </row>
    <row r="480" spans="1:5" ht="18.75">
      <c r="A480" s="1983" t="s">
        <v>1875</v>
      </c>
      <c r="B480" s="2008" t="s">
        <v>443</v>
      </c>
      <c r="C480" s="1987" t="s">
        <v>362</v>
      </c>
      <c r="D480" s="214"/>
      <c r="E480" s="1989"/>
    </row>
    <row r="481" spans="1:5" ht="18.75">
      <c r="A481" s="1983" t="s">
        <v>1876</v>
      </c>
      <c r="B481" s="2008" t="s">
        <v>444</v>
      </c>
      <c r="C481" s="1987" t="s">
        <v>362</v>
      </c>
      <c r="D481" s="214"/>
      <c r="E481" s="1989"/>
    </row>
    <row r="482" spans="1:5" ht="18.75">
      <c r="A482" s="1983" t="s">
        <v>1877</v>
      </c>
      <c r="B482" s="2008" t="s">
        <v>445</v>
      </c>
      <c r="C482" s="1987" t="s">
        <v>362</v>
      </c>
      <c r="D482" s="214"/>
      <c r="E482" s="1989"/>
    </row>
    <row r="483" spans="1:5" ht="19.5">
      <c r="A483" s="1983" t="s">
        <v>1878</v>
      </c>
      <c r="B483" s="2009" t="s">
        <v>446</v>
      </c>
      <c r="C483" s="1987" t="s">
        <v>362</v>
      </c>
      <c r="D483" s="214"/>
      <c r="E483" s="1989"/>
    </row>
    <row r="484" spans="1:5" ht="18.75">
      <c r="A484" s="1983" t="s">
        <v>1879</v>
      </c>
      <c r="B484" s="2008" t="s">
        <v>447</v>
      </c>
      <c r="C484" s="1987" t="s">
        <v>362</v>
      </c>
      <c r="D484" s="214"/>
      <c r="E484" s="1989"/>
    </row>
    <row r="485" spans="1:5" ht="18.75">
      <c r="A485" s="1983" t="s">
        <v>1880</v>
      </c>
      <c r="B485" s="2008" t="s">
        <v>448</v>
      </c>
      <c r="C485" s="1987" t="s">
        <v>362</v>
      </c>
      <c r="D485" s="214"/>
      <c r="E485" s="1989"/>
    </row>
    <row r="486" spans="1:5" ht="18.75">
      <c r="A486" s="1983" t="s">
        <v>1881</v>
      </c>
      <c r="B486" s="2008" t="s">
        <v>449</v>
      </c>
      <c r="C486" s="1987" t="s">
        <v>362</v>
      </c>
      <c r="D486" s="214"/>
      <c r="E486" s="1989"/>
    </row>
    <row r="487" spans="1:5" ht="18.75">
      <c r="A487" s="1983" t="s">
        <v>1882</v>
      </c>
      <c r="B487" s="2008" t="s">
        <v>450</v>
      </c>
      <c r="C487" s="1987" t="s">
        <v>362</v>
      </c>
      <c r="D487" s="214"/>
      <c r="E487" s="1989"/>
    </row>
    <row r="488" spans="1:5" ht="18.75">
      <c r="A488" s="1983" t="s">
        <v>1883</v>
      </c>
      <c r="B488" s="2008" t="s">
        <v>451</v>
      </c>
      <c r="C488" s="1987" t="s">
        <v>362</v>
      </c>
      <c r="D488" s="214"/>
      <c r="E488" s="1989"/>
    </row>
    <row r="489" spans="1:5" ht="18.75">
      <c r="A489" s="1983" t="s">
        <v>1884</v>
      </c>
      <c r="B489" s="2008" t="s">
        <v>452</v>
      </c>
      <c r="C489" s="1987" t="s">
        <v>362</v>
      </c>
      <c r="D489" s="214"/>
      <c r="E489" s="1989"/>
    </row>
    <row r="490" spans="1:5" ht="18.75">
      <c r="A490" s="1983" t="s">
        <v>1885</v>
      </c>
      <c r="B490" s="2008" t="s">
        <v>453</v>
      </c>
      <c r="C490" s="1987" t="s">
        <v>362</v>
      </c>
      <c r="D490" s="214"/>
      <c r="E490" s="1989"/>
    </row>
    <row r="491" spans="1:5" ht="18.75">
      <c r="A491" s="1983" t="s">
        <v>1886</v>
      </c>
      <c r="B491" s="2008" t="s">
        <v>454</v>
      </c>
      <c r="C491" s="1987" t="s">
        <v>362</v>
      </c>
      <c r="D491" s="214"/>
      <c r="E491" s="1989"/>
    </row>
    <row r="492" spans="1:5" ht="18.75">
      <c r="A492" s="1983" t="s">
        <v>1887</v>
      </c>
      <c r="B492" s="2008" t="s">
        <v>455</v>
      </c>
      <c r="C492" s="1987" t="s">
        <v>362</v>
      </c>
      <c r="D492" s="214"/>
      <c r="E492" s="1989"/>
    </row>
    <row r="493" spans="1:5" ht="19.5">
      <c r="A493" s="1983" t="s">
        <v>1888</v>
      </c>
      <c r="B493" s="2009" t="s">
        <v>456</v>
      </c>
      <c r="C493" s="1987" t="s">
        <v>362</v>
      </c>
      <c r="D493" s="214"/>
      <c r="E493" s="1989"/>
    </row>
    <row r="494" spans="1:5" ht="18.75">
      <c r="A494" s="1983" t="s">
        <v>1889</v>
      </c>
      <c r="B494" s="2008" t="s">
        <v>457</v>
      </c>
      <c r="C494" s="1987" t="s">
        <v>362</v>
      </c>
      <c r="D494" s="214"/>
      <c r="E494" s="1989"/>
    </row>
    <row r="495" spans="1:5" ht="18.75">
      <c r="A495" s="1983" t="s">
        <v>1890</v>
      </c>
      <c r="B495" s="2008" t="s">
        <v>458</v>
      </c>
      <c r="C495" s="1987" t="s">
        <v>362</v>
      </c>
      <c r="D495" s="214"/>
      <c r="E495" s="1989"/>
    </row>
    <row r="496" spans="1:5" ht="18.75">
      <c r="A496" s="1983" t="s">
        <v>1891</v>
      </c>
      <c r="B496" s="2008" t="s">
        <v>459</v>
      </c>
      <c r="C496" s="1987" t="s">
        <v>362</v>
      </c>
      <c r="D496" s="214"/>
      <c r="E496" s="1989"/>
    </row>
    <row r="497" spans="1:5" ht="18.75">
      <c r="A497" s="1983" t="s">
        <v>1892</v>
      </c>
      <c r="B497" s="2008" t="s">
        <v>460</v>
      </c>
      <c r="C497" s="1987" t="s">
        <v>362</v>
      </c>
      <c r="D497" s="214"/>
      <c r="E497" s="1989"/>
    </row>
    <row r="498" spans="1:5" ht="18.75">
      <c r="A498" s="1983" t="s">
        <v>1893</v>
      </c>
      <c r="B498" s="2008" t="s">
        <v>461</v>
      </c>
      <c r="C498" s="1987" t="s">
        <v>362</v>
      </c>
      <c r="D498" s="214"/>
      <c r="E498" s="1989"/>
    </row>
    <row r="499" spans="1:5" ht="18.75">
      <c r="A499" s="1983" t="s">
        <v>1894</v>
      </c>
      <c r="B499" s="2008" t="s">
        <v>462</v>
      </c>
      <c r="C499" s="1987" t="s">
        <v>362</v>
      </c>
      <c r="D499" s="214"/>
      <c r="E499" s="1989"/>
    </row>
    <row r="500" spans="1:5" ht="18.75">
      <c r="A500" s="1983" t="s">
        <v>1895</v>
      </c>
      <c r="B500" s="2008" t="s">
        <v>463</v>
      </c>
      <c r="C500" s="1987" t="s">
        <v>362</v>
      </c>
      <c r="D500" s="214"/>
      <c r="E500" s="1989"/>
    </row>
    <row r="501" spans="1:5" ht="19.5">
      <c r="A501" s="1983" t="s">
        <v>1896</v>
      </c>
      <c r="B501" s="2009" t="s">
        <v>464</v>
      </c>
      <c r="C501" s="1987" t="s">
        <v>362</v>
      </c>
      <c r="D501" s="214"/>
      <c r="E501" s="1989"/>
    </row>
    <row r="502" spans="1:5" ht="18.75">
      <c r="A502" s="1983" t="s">
        <v>1897</v>
      </c>
      <c r="B502" s="2008" t="s">
        <v>465</v>
      </c>
      <c r="C502" s="1987" t="s">
        <v>362</v>
      </c>
      <c r="D502" s="214"/>
      <c r="E502" s="1989"/>
    </row>
    <row r="503" spans="1:5" ht="18.75">
      <c r="A503" s="1983" t="s">
        <v>1898</v>
      </c>
      <c r="B503" s="2008" t="s">
        <v>466</v>
      </c>
      <c r="C503" s="1987" t="s">
        <v>362</v>
      </c>
      <c r="D503" s="214"/>
      <c r="E503" s="1989"/>
    </row>
    <row r="504" spans="1:5" ht="18.75">
      <c r="A504" s="1983" t="s">
        <v>1899</v>
      </c>
      <c r="B504" s="2008" t="s">
        <v>467</v>
      </c>
      <c r="C504" s="1987" t="s">
        <v>362</v>
      </c>
      <c r="D504" s="214"/>
      <c r="E504" s="1989"/>
    </row>
    <row r="505" spans="1:5" ht="18.75">
      <c r="A505" s="1983" t="s">
        <v>1900</v>
      </c>
      <c r="B505" s="2008" t="s">
        <v>468</v>
      </c>
      <c r="C505" s="1987" t="s">
        <v>362</v>
      </c>
      <c r="D505" s="214"/>
      <c r="E505" s="1989"/>
    </row>
    <row r="506" spans="1:5" ht="18.75">
      <c r="A506" s="1983" t="s">
        <v>1901</v>
      </c>
      <c r="B506" s="2008" t="s">
        <v>469</v>
      </c>
      <c r="C506" s="1987" t="s">
        <v>362</v>
      </c>
      <c r="D506" s="214"/>
      <c r="E506" s="1989"/>
    </row>
    <row r="507" spans="1:5" ht="19.5">
      <c r="A507" s="1983" t="s">
        <v>1902</v>
      </c>
      <c r="B507" s="2009" t="s">
        <v>470</v>
      </c>
      <c r="C507" s="1987" t="s">
        <v>362</v>
      </c>
      <c r="D507" s="214"/>
      <c r="E507" s="1989"/>
    </row>
    <row r="508" spans="1:5" ht="18.75">
      <c r="A508" s="1983" t="s">
        <v>1903</v>
      </c>
      <c r="B508" s="2008" t="s">
        <v>471</v>
      </c>
      <c r="C508" s="1987" t="s">
        <v>362</v>
      </c>
      <c r="D508" s="214"/>
      <c r="E508" s="1989"/>
    </row>
    <row r="509" spans="1:5" ht="18.75">
      <c r="A509" s="1983" t="s">
        <v>1904</v>
      </c>
      <c r="B509" s="2008" t="s">
        <v>472</v>
      </c>
      <c r="C509" s="1987" t="s">
        <v>362</v>
      </c>
      <c r="D509" s="214"/>
      <c r="E509" s="1989"/>
    </row>
    <row r="510" spans="1:5" ht="18.75">
      <c r="A510" s="1983" t="s">
        <v>1905</v>
      </c>
      <c r="B510" s="2008" t="s">
        <v>473</v>
      </c>
      <c r="C510" s="1987" t="s">
        <v>362</v>
      </c>
      <c r="D510" s="214"/>
      <c r="E510" s="1989"/>
    </row>
    <row r="511" spans="1:5" ht="18.75">
      <c r="A511" s="1983" t="s">
        <v>1906</v>
      </c>
      <c r="B511" s="2008" t="s">
        <v>474</v>
      </c>
      <c r="C511" s="1987" t="s">
        <v>362</v>
      </c>
      <c r="D511" s="214"/>
      <c r="E511" s="1989"/>
    </row>
    <row r="512" spans="1:5" ht="18.75">
      <c r="A512" s="1983" t="s">
        <v>1907</v>
      </c>
      <c r="B512" s="2008" t="s">
        <v>475</v>
      </c>
      <c r="C512" s="1987" t="s">
        <v>362</v>
      </c>
      <c r="D512" s="214"/>
      <c r="E512" s="1989"/>
    </row>
    <row r="513" spans="1:5" ht="18.75">
      <c r="A513" s="1983" t="s">
        <v>1908</v>
      </c>
      <c r="B513" s="2008" t="s">
        <v>476</v>
      </c>
      <c r="C513" s="1987" t="s">
        <v>362</v>
      </c>
      <c r="D513" s="214"/>
      <c r="E513" s="1989"/>
    </row>
    <row r="514" spans="1:5" ht="18.75">
      <c r="A514" s="1983" t="s">
        <v>1909</v>
      </c>
      <c r="B514" s="2008" t="s">
        <v>477</v>
      </c>
      <c r="C514" s="1987" t="s">
        <v>362</v>
      </c>
      <c r="D514" s="214"/>
      <c r="E514" s="1989"/>
    </row>
    <row r="515" spans="1:5" ht="18.75">
      <c r="A515" s="1983" t="s">
        <v>1910</v>
      </c>
      <c r="B515" s="2008" t="s">
        <v>478</v>
      </c>
      <c r="C515" s="1987" t="s">
        <v>362</v>
      </c>
      <c r="D515" s="214"/>
      <c r="E515" s="1989"/>
    </row>
    <row r="516" spans="1:5" ht="18.75">
      <c r="A516" s="1983" t="s">
        <v>1911</v>
      </c>
      <c r="B516" s="2008" t="s">
        <v>479</v>
      </c>
      <c r="C516" s="1987" t="s">
        <v>362</v>
      </c>
      <c r="D516" s="214"/>
      <c r="E516" s="1989"/>
    </row>
    <row r="517" spans="1:5" ht="19.5">
      <c r="A517" s="1983" t="s">
        <v>1912</v>
      </c>
      <c r="B517" s="2009" t="s">
        <v>480</v>
      </c>
      <c r="C517" s="1987" t="s">
        <v>362</v>
      </c>
      <c r="D517" s="214"/>
      <c r="E517" s="1989"/>
    </row>
    <row r="518" spans="1:5" ht="18.75">
      <c r="A518" s="1983" t="s">
        <v>1913</v>
      </c>
      <c r="B518" s="2008" t="s">
        <v>481</v>
      </c>
      <c r="C518" s="1987" t="s">
        <v>362</v>
      </c>
      <c r="D518" s="214"/>
      <c r="E518" s="1989"/>
    </row>
    <row r="519" spans="1:5" ht="18.75">
      <c r="A519" s="1983" t="s">
        <v>1914</v>
      </c>
      <c r="B519" s="2008" t="s">
        <v>1100</v>
      </c>
      <c r="C519" s="1987" t="s">
        <v>362</v>
      </c>
      <c r="D519" s="214"/>
      <c r="E519" s="1989"/>
    </row>
    <row r="520" spans="1:5" ht="18.75">
      <c r="A520" s="1983" t="s">
        <v>1915</v>
      </c>
      <c r="B520" s="2008" t="s">
        <v>1101</v>
      </c>
      <c r="C520" s="1987" t="s">
        <v>362</v>
      </c>
      <c r="D520" s="214"/>
      <c r="E520" s="1989"/>
    </row>
    <row r="521" spans="1:5" ht="18.75">
      <c r="A521" s="1983" t="s">
        <v>1916</v>
      </c>
      <c r="B521" s="2008" t="s">
        <v>1102</v>
      </c>
      <c r="C521" s="1987" t="s">
        <v>362</v>
      </c>
      <c r="D521" s="214"/>
      <c r="E521" s="1989"/>
    </row>
    <row r="522" spans="1:5" ht="18.75">
      <c r="A522" s="1983" t="s">
        <v>1917</v>
      </c>
      <c r="B522" s="2008" t="s">
        <v>1103</v>
      </c>
      <c r="C522" s="1987" t="s">
        <v>362</v>
      </c>
      <c r="D522" s="214"/>
      <c r="E522" s="1989"/>
    </row>
    <row r="523" spans="1:5" ht="18.75">
      <c r="A523" s="1983" t="s">
        <v>1918</v>
      </c>
      <c r="B523" s="2008" t="s">
        <v>1104</v>
      </c>
      <c r="C523" s="1987" t="s">
        <v>362</v>
      </c>
      <c r="D523" s="214"/>
      <c r="E523" s="1989"/>
    </row>
    <row r="524" spans="1:5" ht="19.5">
      <c r="A524" s="1983" t="s">
        <v>1919</v>
      </c>
      <c r="B524" s="2009" t="s">
        <v>1105</v>
      </c>
      <c r="C524" s="1987" t="s">
        <v>362</v>
      </c>
      <c r="D524" s="214"/>
      <c r="E524" s="1989"/>
    </row>
    <row r="525" spans="1:5" ht="18.75">
      <c r="A525" s="1983" t="s">
        <v>1920</v>
      </c>
      <c r="B525" s="2008" t="s">
        <v>1106</v>
      </c>
      <c r="C525" s="1987" t="s">
        <v>362</v>
      </c>
      <c r="D525" s="214"/>
      <c r="E525" s="1989"/>
    </row>
    <row r="526" spans="1:5" ht="18.75">
      <c r="A526" s="1983" t="s">
        <v>1921</v>
      </c>
      <c r="B526" s="2008" t="s">
        <v>1107</v>
      </c>
      <c r="C526" s="1987" t="s">
        <v>362</v>
      </c>
      <c r="D526" s="214"/>
      <c r="E526" s="1989"/>
    </row>
    <row r="527" spans="1:5" ht="18.75">
      <c r="A527" s="1983" t="s">
        <v>1922</v>
      </c>
      <c r="B527" s="2008" t="s">
        <v>1108</v>
      </c>
      <c r="C527" s="1987" t="s">
        <v>362</v>
      </c>
      <c r="D527" s="214"/>
      <c r="E527" s="1989"/>
    </row>
    <row r="528" spans="1:5" ht="18.75">
      <c r="A528" s="1983" t="s">
        <v>1923</v>
      </c>
      <c r="B528" s="2008" t="s">
        <v>1109</v>
      </c>
      <c r="C528" s="1987" t="s">
        <v>362</v>
      </c>
      <c r="D528" s="214"/>
      <c r="E528" s="1989"/>
    </row>
    <row r="529" spans="1:5" ht="18.75">
      <c r="A529" s="1983" t="s">
        <v>1924</v>
      </c>
      <c r="B529" s="2008" t="s">
        <v>1110</v>
      </c>
      <c r="C529" s="1987" t="s">
        <v>362</v>
      </c>
      <c r="D529" s="214"/>
      <c r="E529" s="1989"/>
    </row>
    <row r="530" spans="1:5" ht="18.75">
      <c r="A530" s="1983" t="s">
        <v>1925</v>
      </c>
      <c r="B530" s="2008" t="s">
        <v>1111</v>
      </c>
      <c r="C530" s="1987" t="s">
        <v>362</v>
      </c>
      <c r="D530" s="214"/>
      <c r="E530" s="1989"/>
    </row>
    <row r="531" spans="1:5" ht="19.5">
      <c r="A531" s="1983" t="s">
        <v>1926</v>
      </c>
      <c r="B531" s="2009" t="s">
        <v>1112</v>
      </c>
      <c r="C531" s="1987" t="s">
        <v>362</v>
      </c>
      <c r="D531" s="214"/>
      <c r="E531" s="1989"/>
    </row>
    <row r="532" spans="1:5" ht="18.75">
      <c r="A532" s="1983" t="s">
        <v>1927</v>
      </c>
      <c r="B532" s="2008" t="s">
        <v>1113</v>
      </c>
      <c r="C532" s="1987" t="s">
        <v>362</v>
      </c>
      <c r="D532" s="214"/>
      <c r="E532" s="1989"/>
    </row>
    <row r="533" spans="1:5" ht="18.75">
      <c r="A533" s="1983" t="s">
        <v>1928</v>
      </c>
      <c r="B533" s="2008" t="s">
        <v>1114</v>
      </c>
      <c r="C533" s="1987" t="s">
        <v>362</v>
      </c>
      <c r="D533" s="214"/>
      <c r="E533" s="1989"/>
    </row>
    <row r="534" spans="1:5" ht="18.75">
      <c r="A534" s="1983" t="s">
        <v>1929</v>
      </c>
      <c r="B534" s="2008" t="s">
        <v>1115</v>
      </c>
      <c r="C534" s="1987" t="s">
        <v>362</v>
      </c>
      <c r="D534" s="214"/>
      <c r="E534" s="1989"/>
    </row>
    <row r="535" spans="1:5" ht="18.75">
      <c r="A535" s="1983" t="s">
        <v>1930</v>
      </c>
      <c r="B535" s="2008" t="s">
        <v>1116</v>
      </c>
      <c r="C535" s="1987" t="s">
        <v>362</v>
      </c>
      <c r="D535" s="214"/>
      <c r="E535" s="1989"/>
    </row>
    <row r="536" spans="1:5" ht="18.75">
      <c r="A536" s="1983" t="s">
        <v>1931</v>
      </c>
      <c r="B536" s="2008" t="s">
        <v>1117</v>
      </c>
      <c r="C536" s="1987" t="s">
        <v>362</v>
      </c>
      <c r="D536" s="214"/>
      <c r="E536" s="1989"/>
    </row>
    <row r="537" spans="1:5" ht="18.75">
      <c r="A537" s="1983" t="s">
        <v>1932</v>
      </c>
      <c r="B537" s="2008" t="s">
        <v>1118</v>
      </c>
      <c r="C537" s="1987" t="s">
        <v>362</v>
      </c>
      <c r="D537" s="214"/>
      <c r="E537" s="1989"/>
    </row>
    <row r="538" spans="1:5" ht="18.75">
      <c r="A538" s="1983" t="s">
        <v>1933</v>
      </c>
      <c r="B538" s="2008" t="s">
        <v>1119</v>
      </c>
      <c r="C538" s="1987" t="s">
        <v>362</v>
      </c>
      <c r="D538" s="214"/>
      <c r="E538" s="1989"/>
    </row>
    <row r="539" spans="1:5" ht="18.75">
      <c r="A539" s="1983" t="s">
        <v>1934</v>
      </c>
      <c r="B539" s="2008" t="s">
        <v>1120</v>
      </c>
      <c r="C539" s="1987" t="s">
        <v>362</v>
      </c>
      <c r="D539" s="214"/>
      <c r="E539" s="1989"/>
    </row>
    <row r="540" spans="1:5" ht="18.75">
      <c r="A540" s="1983" t="s">
        <v>1935</v>
      </c>
      <c r="B540" s="2008" t="s">
        <v>1121</v>
      </c>
      <c r="C540" s="1987" t="s">
        <v>362</v>
      </c>
      <c r="D540" s="214"/>
      <c r="E540" s="1989"/>
    </row>
    <row r="541" spans="1:5" ht="18.75">
      <c r="A541" s="1983" t="s">
        <v>1936</v>
      </c>
      <c r="B541" s="2008" t="s">
        <v>1122</v>
      </c>
      <c r="C541" s="1987" t="s">
        <v>362</v>
      </c>
      <c r="D541" s="214"/>
      <c r="E541" s="1989"/>
    </row>
    <row r="542" spans="1:5" ht="18.75">
      <c r="A542" s="1983" t="s">
        <v>1937</v>
      </c>
      <c r="B542" s="2008" t="s">
        <v>1123</v>
      </c>
      <c r="C542" s="1987" t="s">
        <v>362</v>
      </c>
      <c r="D542" s="214"/>
      <c r="E542" s="1989"/>
    </row>
    <row r="543" spans="1:5" ht="18.75">
      <c r="A543" s="1983" t="s">
        <v>1938</v>
      </c>
      <c r="B543" s="2008" t="s">
        <v>1124</v>
      </c>
      <c r="C543" s="1987" t="s">
        <v>362</v>
      </c>
      <c r="D543" s="214"/>
      <c r="E543" s="1989"/>
    </row>
    <row r="544" spans="1:5" ht="18.75">
      <c r="A544" s="1983" t="s">
        <v>1939</v>
      </c>
      <c r="B544" s="2008" t="s">
        <v>1125</v>
      </c>
      <c r="C544" s="1987" t="s">
        <v>362</v>
      </c>
      <c r="D544" s="214"/>
      <c r="E544" s="1989"/>
    </row>
    <row r="545" spans="1:5" ht="19.5">
      <c r="A545" s="1983" t="s">
        <v>1940</v>
      </c>
      <c r="B545" s="2009" t="s">
        <v>1126</v>
      </c>
      <c r="C545" s="1987" t="s">
        <v>362</v>
      </c>
      <c r="D545" s="214"/>
      <c r="E545" s="1989"/>
    </row>
    <row r="546" spans="1:5" ht="18.75">
      <c r="A546" s="1983" t="s">
        <v>1941</v>
      </c>
      <c r="B546" s="2008" t="s">
        <v>1127</v>
      </c>
      <c r="C546" s="1987" t="s">
        <v>362</v>
      </c>
      <c r="D546" s="214"/>
      <c r="E546" s="1989"/>
    </row>
    <row r="547" spans="1:5" ht="18.75">
      <c r="A547" s="1983" t="s">
        <v>1942</v>
      </c>
      <c r="B547" s="2008" t="s">
        <v>1128</v>
      </c>
      <c r="C547" s="1987" t="s">
        <v>362</v>
      </c>
      <c r="D547" s="214"/>
      <c r="E547" s="1989"/>
    </row>
    <row r="548" spans="1:5" ht="18.75">
      <c r="A548" s="1983" t="s">
        <v>1943</v>
      </c>
      <c r="B548" s="2008" t="s">
        <v>1129</v>
      </c>
      <c r="C548" s="1987" t="s">
        <v>362</v>
      </c>
      <c r="D548" s="214"/>
      <c r="E548" s="1989"/>
    </row>
    <row r="549" spans="1:5" ht="18.75">
      <c r="A549" s="1983" t="s">
        <v>1944</v>
      </c>
      <c r="B549" s="2008" t="s">
        <v>1130</v>
      </c>
      <c r="C549" s="1987" t="s">
        <v>362</v>
      </c>
      <c r="D549" s="214"/>
      <c r="E549" s="1989"/>
    </row>
    <row r="550" spans="1:5" ht="18.75">
      <c r="A550" s="1983" t="s">
        <v>1945</v>
      </c>
      <c r="B550" s="2008" t="s">
        <v>1131</v>
      </c>
      <c r="C550" s="1987" t="s">
        <v>362</v>
      </c>
      <c r="D550" s="214"/>
      <c r="E550" s="1989"/>
    </row>
    <row r="551" spans="1:5" ht="18.75">
      <c r="A551" s="1983" t="s">
        <v>1946</v>
      </c>
      <c r="B551" s="2008" t="s">
        <v>1132</v>
      </c>
      <c r="C551" s="1987" t="s">
        <v>362</v>
      </c>
      <c r="D551" s="214"/>
      <c r="E551" s="1989"/>
    </row>
    <row r="552" spans="1:5" ht="18.75">
      <c r="A552" s="1983" t="s">
        <v>1947</v>
      </c>
      <c r="B552" s="2008" t="s">
        <v>1133</v>
      </c>
      <c r="C552" s="1987" t="s">
        <v>362</v>
      </c>
      <c r="D552" s="214"/>
      <c r="E552" s="1989"/>
    </row>
    <row r="553" spans="1:5" ht="19.5">
      <c r="A553" s="1983" t="s">
        <v>1948</v>
      </c>
      <c r="B553" s="2009" t="s">
        <v>1134</v>
      </c>
      <c r="C553" s="1987" t="s">
        <v>362</v>
      </c>
      <c r="D553" s="214"/>
      <c r="E553" s="1989"/>
    </row>
    <row r="554" spans="1:5" ht="18.75">
      <c r="A554" s="1983" t="s">
        <v>1949</v>
      </c>
      <c r="B554" s="2008" t="s">
        <v>1135</v>
      </c>
      <c r="C554" s="1987" t="s">
        <v>362</v>
      </c>
      <c r="D554" s="214"/>
      <c r="E554" s="1989"/>
    </row>
    <row r="555" spans="1:5" ht="18.75">
      <c r="A555" s="1983" t="s">
        <v>1950</v>
      </c>
      <c r="B555" s="2008" t="s">
        <v>1136</v>
      </c>
      <c r="C555" s="1987" t="s">
        <v>362</v>
      </c>
      <c r="D555" s="214"/>
      <c r="E555" s="1989"/>
    </row>
    <row r="556" spans="1:5" ht="18.75">
      <c r="A556" s="1983" t="s">
        <v>1951</v>
      </c>
      <c r="B556" s="2008" t="s">
        <v>1137</v>
      </c>
      <c r="C556" s="1987" t="s">
        <v>362</v>
      </c>
      <c r="D556" s="214"/>
      <c r="E556" s="1989"/>
    </row>
    <row r="557" spans="1:5" ht="18.75">
      <c r="A557" s="1983" t="s">
        <v>1952</v>
      </c>
      <c r="B557" s="2008" t="s">
        <v>1138</v>
      </c>
      <c r="C557" s="1987" t="s">
        <v>362</v>
      </c>
      <c r="D557" s="214"/>
      <c r="E557" s="1989"/>
    </row>
    <row r="558" spans="1:5" ht="18.75">
      <c r="A558" s="1983" t="s">
        <v>1953</v>
      </c>
      <c r="B558" s="2008" t="s">
        <v>1139</v>
      </c>
      <c r="C558" s="1987" t="s">
        <v>362</v>
      </c>
      <c r="D558" s="214"/>
      <c r="E558" s="1989"/>
    </row>
    <row r="559" spans="1:5" ht="18.75">
      <c r="A559" s="1983" t="s">
        <v>1954</v>
      </c>
      <c r="B559" s="2008" t="s">
        <v>1429</v>
      </c>
      <c r="C559" s="1987" t="s">
        <v>362</v>
      </c>
      <c r="D559" s="214"/>
      <c r="E559" s="1989"/>
    </row>
    <row r="560" spans="1:5" ht="18.75">
      <c r="A560" s="1983" t="s">
        <v>1955</v>
      </c>
      <c r="B560" s="2008" t="s">
        <v>1140</v>
      </c>
      <c r="C560" s="1987" t="s">
        <v>362</v>
      </c>
      <c r="D560" s="214"/>
      <c r="E560" s="1989"/>
    </row>
    <row r="561" spans="1:5" ht="18.75">
      <c r="A561" s="1983" t="s">
        <v>1956</v>
      </c>
      <c r="B561" s="2008" t="s">
        <v>1141</v>
      </c>
      <c r="C561" s="1987" t="s">
        <v>362</v>
      </c>
      <c r="D561" s="214"/>
      <c r="E561" s="1989"/>
    </row>
    <row r="562" spans="1:5" ht="18.75">
      <c r="A562" s="1983" t="s">
        <v>1957</v>
      </c>
      <c r="B562" s="2008" t="s">
        <v>1142</v>
      </c>
      <c r="C562" s="1987" t="s">
        <v>362</v>
      </c>
      <c r="D562" s="214"/>
      <c r="E562" s="1989"/>
    </row>
    <row r="563" spans="1:5" ht="19.5">
      <c r="A563" s="1983" t="s">
        <v>1958</v>
      </c>
      <c r="B563" s="2009" t="s">
        <v>1143</v>
      </c>
      <c r="C563" s="1987" t="s">
        <v>362</v>
      </c>
      <c r="D563" s="214"/>
      <c r="E563" s="1989"/>
    </row>
    <row r="564" spans="1:5" ht="18.75">
      <c r="A564" s="1983" t="s">
        <v>1959</v>
      </c>
      <c r="B564" s="2008" t="s">
        <v>1144</v>
      </c>
      <c r="C564" s="1987" t="s">
        <v>362</v>
      </c>
      <c r="D564" s="214"/>
      <c r="E564" s="1989"/>
    </row>
    <row r="565" spans="1:5" ht="18.75">
      <c r="A565" s="1983" t="s">
        <v>1960</v>
      </c>
      <c r="B565" s="2008" t="s">
        <v>1145</v>
      </c>
      <c r="C565" s="1987" t="s">
        <v>362</v>
      </c>
      <c r="D565" s="214"/>
      <c r="E565" s="1989"/>
    </row>
    <row r="566" spans="1:5" ht="18.75">
      <c r="A566" s="1983" t="s">
        <v>1961</v>
      </c>
      <c r="B566" s="2008" t="s">
        <v>1146</v>
      </c>
      <c r="C566" s="1987" t="s">
        <v>362</v>
      </c>
      <c r="D566" s="214"/>
      <c r="E566" s="1989"/>
    </row>
    <row r="567" spans="1:5" ht="18.75">
      <c r="A567" s="1983" t="s">
        <v>1962</v>
      </c>
      <c r="B567" s="2008" t="s">
        <v>1147</v>
      </c>
      <c r="C567" s="1987" t="s">
        <v>362</v>
      </c>
      <c r="D567" s="214"/>
      <c r="E567" s="1989"/>
    </row>
    <row r="568" spans="1:5" ht="18.75">
      <c r="A568" s="1983" t="s">
        <v>1963</v>
      </c>
      <c r="B568" s="2008" t="s">
        <v>1148</v>
      </c>
      <c r="C568" s="1987" t="s">
        <v>362</v>
      </c>
      <c r="D568" s="214"/>
      <c r="E568" s="1989"/>
    </row>
    <row r="569" spans="1:5" ht="18.75">
      <c r="A569" s="1983" t="s">
        <v>1964</v>
      </c>
      <c r="B569" s="2008" t="s">
        <v>1149</v>
      </c>
      <c r="C569" s="1987" t="s">
        <v>362</v>
      </c>
      <c r="D569" s="214"/>
      <c r="E569" s="1989"/>
    </row>
    <row r="570" spans="1:5" ht="18.75">
      <c r="A570" s="1983" t="s">
        <v>1965</v>
      </c>
      <c r="B570" s="2008" t="s">
        <v>1150</v>
      </c>
      <c r="C570" s="1987" t="s">
        <v>362</v>
      </c>
      <c r="D570" s="214"/>
      <c r="E570" s="1989"/>
    </row>
    <row r="571" spans="1:5" ht="18.75">
      <c r="A571" s="1983" t="s">
        <v>1966</v>
      </c>
      <c r="B571" s="2008" t="s">
        <v>1151</v>
      </c>
      <c r="C571" s="1987" t="s">
        <v>362</v>
      </c>
      <c r="D571" s="214"/>
      <c r="E571" s="1989"/>
    </row>
    <row r="572" spans="1:5" ht="18.75">
      <c r="A572" s="1983" t="s">
        <v>1967</v>
      </c>
      <c r="B572" s="2008" t="s">
        <v>1152</v>
      </c>
      <c r="C572" s="1987" t="s">
        <v>362</v>
      </c>
      <c r="D572" s="214"/>
      <c r="E572" s="1989"/>
    </row>
    <row r="573" spans="1:5" ht="19.5">
      <c r="A573" s="1983" t="s">
        <v>1968</v>
      </c>
      <c r="B573" s="2009" t="s">
        <v>1153</v>
      </c>
      <c r="C573" s="1987" t="s">
        <v>362</v>
      </c>
      <c r="D573" s="214"/>
      <c r="E573" s="1989"/>
    </row>
    <row r="574" spans="1:5" ht="18.75">
      <c r="A574" s="1983" t="s">
        <v>1969</v>
      </c>
      <c r="B574" s="2008" t="s">
        <v>1154</v>
      </c>
      <c r="C574" s="1987" t="s">
        <v>362</v>
      </c>
      <c r="D574" s="214"/>
      <c r="E574" s="1989"/>
    </row>
    <row r="575" spans="1:5" ht="18.75">
      <c r="A575" s="1983" t="s">
        <v>1970</v>
      </c>
      <c r="B575" s="2008" t="s">
        <v>1155</v>
      </c>
      <c r="C575" s="1987" t="s">
        <v>362</v>
      </c>
      <c r="D575" s="214"/>
      <c r="E575" s="1989"/>
    </row>
    <row r="576" spans="1:5" ht="18.75">
      <c r="A576" s="1983" t="s">
        <v>1971</v>
      </c>
      <c r="B576" s="2008" t="s">
        <v>1156</v>
      </c>
      <c r="C576" s="1987" t="s">
        <v>362</v>
      </c>
      <c r="D576" s="215"/>
      <c r="E576" s="1989"/>
    </row>
    <row r="577" spans="1:5" ht="18.75">
      <c r="A577" s="1983" t="s">
        <v>1972</v>
      </c>
      <c r="B577" s="2008" t="s">
        <v>1157</v>
      </c>
      <c r="C577" s="1987" t="s">
        <v>362</v>
      </c>
      <c r="D577" s="214"/>
      <c r="E577" s="1989"/>
    </row>
    <row r="578" spans="1:5" ht="18.75">
      <c r="A578" s="1983" t="s">
        <v>1973</v>
      </c>
      <c r="B578" s="2008" t="s">
        <v>1158</v>
      </c>
      <c r="C578" s="1987" t="s">
        <v>362</v>
      </c>
      <c r="D578" s="214"/>
      <c r="E578" s="1989"/>
    </row>
    <row r="579" spans="1:5" ht="18.75">
      <c r="A579" s="1983" t="s">
        <v>1974</v>
      </c>
      <c r="B579" s="2008" t="s">
        <v>1159</v>
      </c>
      <c r="C579" s="1987" t="s">
        <v>362</v>
      </c>
      <c r="D579" s="214"/>
      <c r="E579" s="1989"/>
    </row>
    <row r="580" spans="1:5" ht="18.75">
      <c r="A580" s="1983" t="s">
        <v>1975</v>
      </c>
      <c r="B580" s="2008" t="s">
        <v>1160</v>
      </c>
      <c r="C580" s="1987" t="s">
        <v>362</v>
      </c>
      <c r="D580" s="214"/>
      <c r="E580" s="1989"/>
    </row>
    <row r="581" spans="1:5" ht="18.75">
      <c r="A581" s="1983" t="s">
        <v>1976</v>
      </c>
      <c r="B581" s="2008" t="s">
        <v>1161</v>
      </c>
      <c r="C581" s="1987" t="s">
        <v>362</v>
      </c>
      <c r="D581" s="214"/>
      <c r="E581" s="1989"/>
    </row>
    <row r="582" spans="1:5" ht="18.75">
      <c r="A582" s="1983" t="s">
        <v>1977</v>
      </c>
      <c r="B582" s="2008" t="s">
        <v>1162</v>
      </c>
      <c r="C582" s="1987" t="s">
        <v>362</v>
      </c>
      <c r="D582" s="214"/>
      <c r="E582" s="1989"/>
    </row>
    <row r="583" spans="1:5" ht="18.75">
      <c r="A583" s="1983" t="s">
        <v>1978</v>
      </c>
      <c r="B583" s="2008" t="s">
        <v>1163</v>
      </c>
      <c r="C583" s="1987" t="s">
        <v>362</v>
      </c>
      <c r="D583" s="214"/>
      <c r="E583" s="1989"/>
    </row>
    <row r="584" spans="1:5" ht="18.75">
      <c r="A584" s="1983" t="s">
        <v>1979</v>
      </c>
      <c r="B584" s="2008" t="s">
        <v>1164</v>
      </c>
      <c r="C584" s="1987" t="s">
        <v>362</v>
      </c>
      <c r="D584" s="214"/>
      <c r="E584" s="1989"/>
    </row>
    <row r="585" spans="1:5" ht="19.5">
      <c r="A585" s="1983" t="s">
        <v>1980</v>
      </c>
      <c r="B585" s="2009" t="s">
        <v>1165</v>
      </c>
      <c r="C585" s="1987" t="s">
        <v>362</v>
      </c>
      <c r="D585" s="214"/>
      <c r="E585" s="1989"/>
    </row>
    <row r="586" spans="1:5" ht="18.75">
      <c r="A586" s="1983" t="s">
        <v>1981</v>
      </c>
      <c r="B586" s="2008" t="s">
        <v>1166</v>
      </c>
      <c r="C586" s="1987" t="s">
        <v>362</v>
      </c>
      <c r="D586" s="214"/>
      <c r="E586" s="1989"/>
    </row>
    <row r="587" spans="1:5" ht="18.75">
      <c r="A587" s="1983" t="s">
        <v>1982</v>
      </c>
      <c r="B587" s="2008" t="s">
        <v>1167</v>
      </c>
      <c r="C587" s="1987" t="s">
        <v>362</v>
      </c>
      <c r="D587" s="214"/>
      <c r="E587" s="1989"/>
    </row>
    <row r="588" spans="1:5" ht="18.75">
      <c r="A588" s="1983" t="s">
        <v>1983</v>
      </c>
      <c r="B588" s="2008" t="s">
        <v>1168</v>
      </c>
      <c r="C588" s="1987" t="s">
        <v>362</v>
      </c>
      <c r="D588" s="214"/>
      <c r="E588" s="1989"/>
    </row>
    <row r="589" spans="1:5" ht="18.75">
      <c r="A589" s="1983" t="s">
        <v>1984</v>
      </c>
      <c r="B589" s="2008" t="s">
        <v>1169</v>
      </c>
      <c r="C589" s="1987" t="s">
        <v>362</v>
      </c>
      <c r="D589" s="214"/>
      <c r="E589" s="1989"/>
    </row>
    <row r="590" spans="1:5" ht="18.75">
      <c r="A590" s="1983" t="s">
        <v>1985</v>
      </c>
      <c r="B590" s="2008" t="s">
        <v>1170</v>
      </c>
      <c r="C590" s="1987" t="s">
        <v>362</v>
      </c>
      <c r="D590" s="214"/>
      <c r="E590" s="1989"/>
    </row>
    <row r="591" spans="1:5" ht="18.75">
      <c r="A591" s="1983" t="s">
        <v>1986</v>
      </c>
      <c r="B591" s="2008" t="s">
        <v>1171</v>
      </c>
      <c r="C591" s="1987" t="s">
        <v>362</v>
      </c>
      <c r="D591" s="214"/>
      <c r="E591" s="1989"/>
    </row>
    <row r="592" spans="1:5" ht="18.75">
      <c r="A592" s="1983" t="s">
        <v>1987</v>
      </c>
      <c r="B592" s="2008" t="s">
        <v>1172</v>
      </c>
      <c r="C592" s="1987" t="s">
        <v>362</v>
      </c>
      <c r="D592" s="214"/>
      <c r="E592" s="1989"/>
    </row>
    <row r="593" spans="1:5" ht="18.75">
      <c r="A593" s="1983" t="s">
        <v>1988</v>
      </c>
      <c r="B593" s="2008" t="s">
        <v>1173</v>
      </c>
      <c r="C593" s="1987" t="s">
        <v>362</v>
      </c>
      <c r="D593" s="214"/>
      <c r="E593" s="1989"/>
    </row>
    <row r="594" spans="1:5" ht="18.75">
      <c r="A594" s="1983" t="s">
        <v>1989</v>
      </c>
      <c r="B594" s="2011" t="s">
        <v>1174</v>
      </c>
      <c r="C594" s="1987" t="s">
        <v>362</v>
      </c>
      <c r="D594" s="214"/>
      <c r="E594" s="1989"/>
    </row>
    <row r="595" spans="1:5" ht="18.75">
      <c r="A595" s="1983" t="s">
        <v>1990</v>
      </c>
      <c r="B595" s="2008" t="s">
        <v>1175</v>
      </c>
      <c r="C595" s="1987" t="s">
        <v>362</v>
      </c>
      <c r="D595" s="214"/>
      <c r="E595" s="1989"/>
    </row>
    <row r="596" spans="1:5" ht="18.75">
      <c r="A596" s="1983" t="s">
        <v>1991</v>
      </c>
      <c r="B596" s="2008" t="s">
        <v>1176</v>
      </c>
      <c r="C596" s="1987" t="s">
        <v>362</v>
      </c>
      <c r="D596" s="214"/>
      <c r="E596" s="1989"/>
    </row>
    <row r="597" spans="1:5" ht="18.75">
      <c r="A597" s="1983" t="s">
        <v>1992</v>
      </c>
      <c r="B597" s="2008" t="s">
        <v>1177</v>
      </c>
      <c r="C597" s="1987" t="s">
        <v>362</v>
      </c>
      <c r="D597" s="214"/>
      <c r="E597" s="1989"/>
    </row>
    <row r="598" spans="1:5" ht="18.75">
      <c r="A598" s="1983" t="s">
        <v>1993</v>
      </c>
      <c r="B598" s="2008" t="s">
        <v>1178</v>
      </c>
      <c r="C598" s="1987" t="s">
        <v>362</v>
      </c>
      <c r="D598" s="214"/>
      <c r="E598" s="1989"/>
    </row>
    <row r="599" spans="1:5" ht="19.5">
      <c r="A599" s="1983" t="s">
        <v>1994</v>
      </c>
      <c r="B599" s="2009" t="s">
        <v>1179</v>
      </c>
      <c r="C599" s="1987" t="s">
        <v>362</v>
      </c>
      <c r="D599" s="214"/>
      <c r="E599" s="1989"/>
    </row>
    <row r="600" spans="1:5" ht="18.75">
      <c r="A600" s="1983" t="s">
        <v>1995</v>
      </c>
      <c r="B600" s="2008" t="s">
        <v>1180</v>
      </c>
      <c r="C600" s="1987" t="s">
        <v>362</v>
      </c>
      <c r="D600" s="214"/>
      <c r="E600" s="1989"/>
    </row>
    <row r="601" spans="1:5" ht="18.75">
      <c r="A601" s="1983" t="s">
        <v>1996</v>
      </c>
      <c r="B601" s="2008" t="s">
        <v>1181</v>
      </c>
      <c r="C601" s="1987" t="s">
        <v>362</v>
      </c>
      <c r="D601" s="214"/>
      <c r="E601" s="1989"/>
    </row>
    <row r="602" spans="1:5" ht="18.75">
      <c r="A602" s="1983" t="s">
        <v>1997</v>
      </c>
      <c r="B602" s="2008" t="s">
        <v>1182</v>
      </c>
      <c r="C602" s="1987" t="s">
        <v>362</v>
      </c>
      <c r="D602" s="214"/>
      <c r="E602" s="1989"/>
    </row>
    <row r="603" spans="1:5" ht="18.75">
      <c r="A603" s="1983" t="s">
        <v>1998</v>
      </c>
      <c r="B603" s="2008" t="s">
        <v>424</v>
      </c>
      <c r="C603" s="1987" t="s">
        <v>362</v>
      </c>
      <c r="D603" s="214"/>
      <c r="E603" s="1989"/>
    </row>
    <row r="604" spans="1:5" ht="18.75">
      <c r="A604" s="1983" t="s">
        <v>1999</v>
      </c>
      <c r="B604" s="2008" t="s">
        <v>1183</v>
      </c>
      <c r="C604" s="1987" t="s">
        <v>362</v>
      </c>
      <c r="D604" s="214"/>
      <c r="E604" s="1989"/>
    </row>
    <row r="605" spans="1:5" ht="18.75">
      <c r="A605" s="1983" t="s">
        <v>2000</v>
      </c>
      <c r="B605" s="2008" t="s">
        <v>1184</v>
      </c>
      <c r="C605" s="1987" t="s">
        <v>362</v>
      </c>
      <c r="D605" s="214"/>
      <c r="E605" s="1989"/>
    </row>
    <row r="606" spans="1:5" ht="18.75">
      <c r="A606" s="1983" t="s">
        <v>2001</v>
      </c>
      <c r="B606" s="2008" t="s">
        <v>1185</v>
      </c>
      <c r="C606" s="1987" t="s">
        <v>362</v>
      </c>
      <c r="D606" s="214"/>
      <c r="E606" s="1989"/>
    </row>
    <row r="607" spans="1:5" ht="19.5">
      <c r="A607" s="1983" t="s">
        <v>2002</v>
      </c>
      <c r="B607" s="2009" t="s">
        <v>1186</v>
      </c>
      <c r="C607" s="1987" t="s">
        <v>362</v>
      </c>
      <c r="D607" s="214"/>
      <c r="E607" s="1989"/>
    </row>
    <row r="608" spans="1:5" ht="18.75">
      <c r="A608" s="1983" t="s">
        <v>2003</v>
      </c>
      <c r="B608" s="2008" t="s">
        <v>1187</v>
      </c>
      <c r="C608" s="1987" t="s">
        <v>362</v>
      </c>
      <c r="D608" s="214"/>
      <c r="E608" s="1989"/>
    </row>
    <row r="609" spans="1:5" ht="18.75">
      <c r="A609" s="1983" t="s">
        <v>2004</v>
      </c>
      <c r="B609" s="2008" t="s">
        <v>1188</v>
      </c>
      <c r="C609" s="1987" t="s">
        <v>362</v>
      </c>
      <c r="D609" s="214"/>
      <c r="E609" s="1989"/>
    </row>
    <row r="610" spans="1:5" ht="18.75">
      <c r="A610" s="1983" t="s">
        <v>2005</v>
      </c>
      <c r="B610" s="2008" t="s">
        <v>1189</v>
      </c>
      <c r="C610" s="1987" t="s">
        <v>362</v>
      </c>
      <c r="D610" s="214"/>
      <c r="E610" s="1989"/>
    </row>
    <row r="611" spans="1:5" ht="18.75">
      <c r="A611" s="1983" t="s">
        <v>2006</v>
      </c>
      <c r="B611" s="2008" t="s">
        <v>1190</v>
      </c>
      <c r="C611" s="1987" t="s">
        <v>362</v>
      </c>
      <c r="D611" s="214"/>
      <c r="E611" s="1989"/>
    </row>
    <row r="612" spans="1:5" ht="18.75">
      <c r="A612" s="1983" t="s">
        <v>2007</v>
      </c>
      <c r="B612" s="2008" t="s">
        <v>1191</v>
      </c>
      <c r="C612" s="1987" t="s">
        <v>362</v>
      </c>
      <c r="D612" s="214"/>
      <c r="E612" s="1989"/>
    </row>
    <row r="613" spans="1:5" ht="18.75">
      <c r="A613" s="1983" t="s">
        <v>2008</v>
      </c>
      <c r="B613" s="2008" t="s">
        <v>1192</v>
      </c>
      <c r="C613" s="1987" t="s">
        <v>362</v>
      </c>
      <c r="D613" s="214"/>
      <c r="E613" s="1989"/>
    </row>
    <row r="614" spans="1:5" ht="19.5">
      <c r="A614" s="1983" t="s">
        <v>2009</v>
      </c>
      <c r="B614" s="2009" t="s">
        <v>1193</v>
      </c>
      <c r="C614" s="1987" t="s">
        <v>362</v>
      </c>
      <c r="D614" s="214"/>
      <c r="E614" s="1989"/>
    </row>
    <row r="615" spans="1:5" ht="18.75">
      <c r="A615" s="1983" t="s">
        <v>2010</v>
      </c>
      <c r="B615" s="2008" t="s">
        <v>1194</v>
      </c>
      <c r="C615" s="1987" t="s">
        <v>362</v>
      </c>
      <c r="D615" s="214"/>
      <c r="E615" s="1989"/>
    </row>
    <row r="616" spans="1:5" ht="18.75">
      <c r="A616" s="1983" t="s">
        <v>2011</v>
      </c>
      <c r="B616" s="2008" t="s">
        <v>1195</v>
      </c>
      <c r="C616" s="1987" t="s">
        <v>362</v>
      </c>
      <c r="D616" s="214"/>
      <c r="E616" s="1989"/>
    </row>
    <row r="617" spans="1:5" ht="18.75">
      <c r="A617" s="1983" t="s">
        <v>2012</v>
      </c>
      <c r="B617" s="2008" t="s">
        <v>1196</v>
      </c>
      <c r="C617" s="1987" t="s">
        <v>362</v>
      </c>
      <c r="D617" s="214"/>
      <c r="E617" s="1989"/>
    </row>
    <row r="618" spans="1:5" ht="18.75">
      <c r="A618" s="1983" t="s">
        <v>2013</v>
      </c>
      <c r="B618" s="2008" t="s">
        <v>1197</v>
      </c>
      <c r="C618" s="1987" t="s">
        <v>362</v>
      </c>
      <c r="D618" s="214"/>
      <c r="E618" s="1989"/>
    </row>
    <row r="619" spans="1:5" ht="19.5">
      <c r="A619" s="1983" t="s">
        <v>2014</v>
      </c>
      <c r="B619" s="2009" t="s">
        <v>1198</v>
      </c>
      <c r="C619" s="1987" t="s">
        <v>362</v>
      </c>
      <c r="D619" s="214"/>
      <c r="E619" s="1989"/>
    </row>
    <row r="620" spans="1:5" ht="18.75">
      <c r="A620" s="1983" t="s">
        <v>2015</v>
      </c>
      <c r="B620" s="2008" t="s">
        <v>1199</v>
      </c>
      <c r="C620" s="1987" t="s">
        <v>362</v>
      </c>
      <c r="D620" s="214"/>
      <c r="E620" s="1989"/>
    </row>
    <row r="621" spans="1:5" ht="18.75">
      <c r="A621" s="1983" t="s">
        <v>2016</v>
      </c>
      <c r="B621" s="2008" t="s">
        <v>1200</v>
      </c>
      <c r="C621" s="1987" t="s">
        <v>362</v>
      </c>
      <c r="D621" s="214"/>
      <c r="E621" s="1989"/>
    </row>
    <row r="622" spans="1:5" ht="18.75">
      <c r="A622" s="1983" t="s">
        <v>2017</v>
      </c>
      <c r="B622" s="2008" t="s">
        <v>1201</v>
      </c>
      <c r="C622" s="1987" t="s">
        <v>362</v>
      </c>
      <c r="D622" s="214"/>
      <c r="E622" s="1989"/>
    </row>
    <row r="623" spans="1:5" ht="18.75">
      <c r="A623" s="1983" t="s">
        <v>2018</v>
      </c>
      <c r="B623" s="2008" t="s">
        <v>1202</v>
      </c>
      <c r="C623" s="1987" t="s">
        <v>362</v>
      </c>
      <c r="D623" s="214"/>
      <c r="E623" s="1989"/>
    </row>
    <row r="624" spans="1:5" ht="18.75">
      <c r="A624" s="1983" t="s">
        <v>2019</v>
      </c>
      <c r="B624" s="2008" t="s">
        <v>1203</v>
      </c>
      <c r="C624" s="1987" t="s">
        <v>362</v>
      </c>
      <c r="D624" s="214"/>
      <c r="E624" s="1989"/>
    </row>
    <row r="625" spans="1:5" ht="18.75">
      <c r="A625" s="1983" t="s">
        <v>2020</v>
      </c>
      <c r="B625" s="2008" t="s">
        <v>1204</v>
      </c>
      <c r="C625" s="1987" t="s">
        <v>362</v>
      </c>
      <c r="D625" s="214"/>
      <c r="E625" s="1989"/>
    </row>
    <row r="626" spans="1:5" ht="18.75">
      <c r="A626" s="1983" t="s">
        <v>2021</v>
      </c>
      <c r="B626" s="2008" t="s">
        <v>1205</v>
      </c>
      <c r="C626" s="1987" t="s">
        <v>362</v>
      </c>
      <c r="D626" s="214"/>
      <c r="E626" s="1989"/>
    </row>
    <row r="627" spans="1:5" ht="18.75">
      <c r="A627" s="1983" t="s">
        <v>2022</v>
      </c>
      <c r="B627" s="2008" t="s">
        <v>1206</v>
      </c>
      <c r="C627" s="1987" t="s">
        <v>362</v>
      </c>
      <c r="D627" s="214"/>
      <c r="E627" s="1989"/>
    </row>
    <row r="628" spans="1:5" ht="18.75">
      <c r="A628" s="1983" t="s">
        <v>2023</v>
      </c>
      <c r="B628" s="2008" t="s">
        <v>1207</v>
      </c>
      <c r="C628" s="1987" t="s">
        <v>362</v>
      </c>
      <c r="D628" s="214"/>
      <c r="E628" s="1989"/>
    </row>
    <row r="629" spans="1:5" ht="19.5">
      <c r="A629" s="1983" t="s">
        <v>2024</v>
      </c>
      <c r="B629" s="2009" t="s">
        <v>1208</v>
      </c>
      <c r="C629" s="1987" t="s">
        <v>362</v>
      </c>
      <c r="D629" s="214"/>
      <c r="E629" s="1989"/>
    </row>
    <row r="630" spans="1:5" ht="18.75">
      <c r="A630" s="1983" t="s">
        <v>2025</v>
      </c>
      <c r="B630" s="2008" t="s">
        <v>1209</v>
      </c>
      <c r="C630" s="1987" t="s">
        <v>362</v>
      </c>
      <c r="D630" s="214"/>
      <c r="E630" s="1989"/>
    </row>
    <row r="631" spans="1:5" ht="18.75">
      <c r="A631" s="1983" t="s">
        <v>2026</v>
      </c>
      <c r="B631" s="2008" t="s">
        <v>1210</v>
      </c>
      <c r="C631" s="1987" t="s">
        <v>362</v>
      </c>
      <c r="D631" s="214"/>
      <c r="E631" s="1989"/>
    </row>
    <row r="632" spans="1:5" ht="18.75">
      <c r="A632" s="1983" t="s">
        <v>2027</v>
      </c>
      <c r="B632" s="2008" t="s">
        <v>1211</v>
      </c>
      <c r="C632" s="1987" t="s">
        <v>362</v>
      </c>
      <c r="D632" s="214"/>
      <c r="E632" s="1989"/>
    </row>
    <row r="633" spans="1:5" ht="18.75">
      <c r="A633" s="1983" t="s">
        <v>2028</v>
      </c>
      <c r="B633" s="2008" t="s">
        <v>1212</v>
      </c>
      <c r="C633" s="1987" t="s">
        <v>362</v>
      </c>
      <c r="D633" s="214"/>
      <c r="E633" s="1989"/>
    </row>
    <row r="634" spans="1:5" ht="18.75">
      <c r="A634" s="1983" t="s">
        <v>2029</v>
      </c>
      <c r="B634" s="2008" t="s">
        <v>1213</v>
      </c>
      <c r="C634" s="1987" t="s">
        <v>362</v>
      </c>
      <c r="D634" s="214"/>
      <c r="E634" s="1989"/>
    </row>
    <row r="635" spans="1:5" ht="18.75">
      <c r="A635" s="1983" t="s">
        <v>2030</v>
      </c>
      <c r="B635" s="2008" t="s">
        <v>1214</v>
      </c>
      <c r="C635" s="1987" t="s">
        <v>362</v>
      </c>
      <c r="D635" s="214"/>
      <c r="E635" s="1989"/>
    </row>
    <row r="636" spans="1:5" ht="18.75">
      <c r="A636" s="1983" t="s">
        <v>2031</v>
      </c>
      <c r="B636" s="2008" t="s">
        <v>1215</v>
      </c>
      <c r="C636" s="1987" t="s">
        <v>362</v>
      </c>
      <c r="D636" s="214"/>
      <c r="E636" s="1989"/>
    </row>
    <row r="637" spans="1:5" ht="18.75">
      <c r="A637" s="1983" t="s">
        <v>2032</v>
      </c>
      <c r="B637" s="2008" t="s">
        <v>1216</v>
      </c>
      <c r="C637" s="1987" t="s">
        <v>362</v>
      </c>
      <c r="D637" s="214"/>
      <c r="E637" s="1989"/>
    </row>
    <row r="638" spans="1:5" ht="18.75">
      <c r="A638" s="1983" t="s">
        <v>2033</v>
      </c>
      <c r="B638" s="2008" t="s">
        <v>1217</v>
      </c>
      <c r="C638" s="1987" t="s">
        <v>362</v>
      </c>
      <c r="D638" s="214"/>
      <c r="E638" s="1989"/>
    </row>
    <row r="639" spans="1:5" ht="18.75">
      <c r="A639" s="1983" t="s">
        <v>2034</v>
      </c>
      <c r="B639" s="2008" t="s">
        <v>1218</v>
      </c>
      <c r="C639" s="1987" t="s">
        <v>362</v>
      </c>
      <c r="D639" s="214"/>
      <c r="E639" s="1989"/>
    </row>
    <row r="640" spans="1:5" ht="18.75">
      <c r="A640" s="1983" t="s">
        <v>2035</v>
      </c>
      <c r="B640" s="2008" t="s">
        <v>1219</v>
      </c>
      <c r="C640" s="1987" t="s">
        <v>362</v>
      </c>
      <c r="D640" s="214"/>
      <c r="E640" s="1989"/>
    </row>
    <row r="641" spans="1:5" ht="18.75">
      <c r="A641" s="1983" t="s">
        <v>2036</v>
      </c>
      <c r="B641" s="2008" t="s">
        <v>1220</v>
      </c>
      <c r="C641" s="1987" t="s">
        <v>362</v>
      </c>
      <c r="D641" s="214"/>
      <c r="E641" s="1989"/>
    </row>
    <row r="642" spans="1:5" ht="18.75">
      <c r="A642" s="1983" t="s">
        <v>2037</v>
      </c>
      <c r="B642" s="2008" t="s">
        <v>1221</v>
      </c>
      <c r="C642" s="1987" t="s">
        <v>362</v>
      </c>
      <c r="D642" s="214"/>
      <c r="E642" s="1989"/>
    </row>
    <row r="643" spans="1:5" ht="18.75">
      <c r="A643" s="1983" t="s">
        <v>2038</v>
      </c>
      <c r="B643" s="2008" t="s">
        <v>1222</v>
      </c>
      <c r="C643" s="1987" t="s">
        <v>362</v>
      </c>
      <c r="D643" s="214"/>
      <c r="E643" s="1989"/>
    </row>
    <row r="644" spans="1:5" ht="18.75">
      <c r="A644" s="1983" t="s">
        <v>2039</v>
      </c>
      <c r="B644" s="2008" t="s">
        <v>1223</v>
      </c>
      <c r="C644" s="1987" t="s">
        <v>362</v>
      </c>
      <c r="D644" s="214"/>
      <c r="E644" s="1989"/>
    </row>
    <row r="645" spans="1:5" ht="18.75">
      <c r="A645" s="1983" t="s">
        <v>2040</v>
      </c>
      <c r="B645" s="2008" t="s">
        <v>1224</v>
      </c>
      <c r="C645" s="1987" t="s">
        <v>362</v>
      </c>
      <c r="D645" s="214"/>
      <c r="E645" s="1989"/>
    </row>
    <row r="646" spans="1:5" ht="18.75">
      <c r="A646" s="1983" t="s">
        <v>2041</v>
      </c>
      <c r="B646" s="2008" t="s">
        <v>1225</v>
      </c>
      <c r="C646" s="1987" t="s">
        <v>362</v>
      </c>
      <c r="D646" s="214"/>
      <c r="E646" s="1989"/>
    </row>
    <row r="647" spans="1:5" ht="18.75">
      <c r="A647" s="1983" t="s">
        <v>2042</v>
      </c>
      <c r="B647" s="2008" t="s">
        <v>1226</v>
      </c>
      <c r="C647" s="1987" t="s">
        <v>362</v>
      </c>
      <c r="D647" s="214"/>
      <c r="E647" s="1989"/>
    </row>
    <row r="648" spans="1:5" ht="18.75">
      <c r="A648" s="1983" t="s">
        <v>2043</v>
      </c>
      <c r="B648" s="2008" t="s">
        <v>1227</v>
      </c>
      <c r="C648" s="1987" t="s">
        <v>362</v>
      </c>
      <c r="D648" s="214"/>
      <c r="E648" s="1989"/>
    </row>
    <row r="649" spans="1:5" ht="18.75">
      <c r="A649" s="1983" t="s">
        <v>2044</v>
      </c>
      <c r="B649" s="2008" t="s">
        <v>1228</v>
      </c>
      <c r="C649" s="1987" t="s">
        <v>362</v>
      </c>
      <c r="D649" s="214"/>
      <c r="E649" s="1989"/>
    </row>
    <row r="650" spans="1:5" ht="18.75">
      <c r="A650" s="1983" t="s">
        <v>2045</v>
      </c>
      <c r="B650" s="2008" t="s">
        <v>1229</v>
      </c>
      <c r="C650" s="1987" t="s">
        <v>362</v>
      </c>
      <c r="D650" s="214"/>
      <c r="E650" s="1989"/>
    </row>
    <row r="651" spans="1:5" ht="18.75">
      <c r="A651" s="1983" t="s">
        <v>2046</v>
      </c>
      <c r="B651" s="2008" t="s">
        <v>1230</v>
      </c>
      <c r="C651" s="1987" t="s">
        <v>362</v>
      </c>
      <c r="D651" s="214"/>
      <c r="E651" s="1989"/>
    </row>
    <row r="652" spans="1:5" ht="18.75">
      <c r="A652" s="1983" t="s">
        <v>2047</v>
      </c>
      <c r="B652" s="2008" t="s">
        <v>1231</v>
      </c>
      <c r="C652" s="1987" t="s">
        <v>362</v>
      </c>
      <c r="D652" s="214"/>
      <c r="E652" s="1989"/>
    </row>
    <row r="653" spans="1:5" ht="18.75">
      <c r="A653" s="1983" t="s">
        <v>2048</v>
      </c>
      <c r="B653" s="2008" t="s">
        <v>1232</v>
      </c>
      <c r="C653" s="1987" t="s">
        <v>362</v>
      </c>
      <c r="D653" s="214"/>
      <c r="E653" s="1989"/>
    </row>
    <row r="654" spans="1:5" ht="18.75">
      <c r="A654" s="1983" t="s">
        <v>2049</v>
      </c>
      <c r="B654" s="2008" t="s">
        <v>1233</v>
      </c>
      <c r="C654" s="1987" t="s">
        <v>362</v>
      </c>
      <c r="D654" s="214"/>
      <c r="E654" s="1989"/>
    </row>
    <row r="655" spans="1:5" ht="19.5">
      <c r="A655" s="1983" t="s">
        <v>2050</v>
      </c>
      <c r="B655" s="2009" t="s">
        <v>1234</v>
      </c>
      <c r="C655" s="1987" t="s">
        <v>362</v>
      </c>
      <c r="D655" s="214"/>
      <c r="E655" s="1989"/>
    </row>
    <row r="656" spans="1:5" ht="18.75">
      <c r="A656" s="1983" t="s">
        <v>2051</v>
      </c>
      <c r="B656" s="2008" t="s">
        <v>1235</v>
      </c>
      <c r="C656" s="1987" t="s">
        <v>362</v>
      </c>
      <c r="D656" s="214"/>
      <c r="E656" s="1989"/>
    </row>
    <row r="657" spans="1:5" ht="18.75">
      <c r="A657" s="1983" t="s">
        <v>2052</v>
      </c>
      <c r="B657" s="2008" t="s">
        <v>1236</v>
      </c>
      <c r="C657" s="1987" t="s">
        <v>362</v>
      </c>
      <c r="D657" s="214"/>
      <c r="E657" s="1989"/>
    </row>
    <row r="658" spans="1:5" ht="18.75">
      <c r="A658" s="1983" t="s">
        <v>2053</v>
      </c>
      <c r="B658" s="2008" t="s">
        <v>1237</v>
      </c>
      <c r="C658" s="1987" t="s">
        <v>362</v>
      </c>
      <c r="D658" s="214"/>
      <c r="E658" s="1989"/>
    </row>
    <row r="659" spans="1:5" ht="18.75">
      <c r="A659" s="1983" t="s">
        <v>2054</v>
      </c>
      <c r="B659" s="2008" t="s">
        <v>504</v>
      </c>
      <c r="C659" s="1987" t="s">
        <v>362</v>
      </c>
      <c r="D659" s="214"/>
      <c r="E659" s="1989"/>
    </row>
    <row r="660" spans="1:5" ht="18.75">
      <c r="A660" s="1983" t="s">
        <v>2055</v>
      </c>
      <c r="B660" s="2008" t="s">
        <v>505</v>
      </c>
      <c r="C660" s="1987" t="s">
        <v>362</v>
      </c>
      <c r="D660" s="214"/>
      <c r="E660" s="1989"/>
    </row>
    <row r="661" spans="1:5" ht="18.75">
      <c r="A661" s="1983" t="s">
        <v>2056</v>
      </c>
      <c r="B661" s="2008" t="s">
        <v>506</v>
      </c>
      <c r="C661" s="1987" t="s">
        <v>362</v>
      </c>
      <c r="D661" s="214"/>
      <c r="E661" s="1989"/>
    </row>
    <row r="662" spans="1:5" ht="18.75">
      <c r="A662" s="1983" t="s">
        <v>2057</v>
      </c>
      <c r="B662" s="2008" t="s">
        <v>507</v>
      </c>
      <c r="C662" s="1987" t="s">
        <v>362</v>
      </c>
      <c r="D662" s="214"/>
      <c r="E662" s="1989"/>
    </row>
    <row r="663" spans="1:5" ht="18.75">
      <c r="A663" s="1983" t="s">
        <v>2058</v>
      </c>
      <c r="B663" s="2008" t="s">
        <v>508</v>
      </c>
      <c r="C663" s="1987" t="s">
        <v>362</v>
      </c>
      <c r="D663" s="214"/>
      <c r="E663" s="1989"/>
    </row>
    <row r="664" spans="1:5" ht="18.75">
      <c r="A664" s="1983" t="s">
        <v>2059</v>
      </c>
      <c r="B664" s="2008" t="s">
        <v>509</v>
      </c>
      <c r="C664" s="1987" t="s">
        <v>362</v>
      </c>
      <c r="D664" s="214"/>
      <c r="E664" s="1989"/>
    </row>
    <row r="665" spans="1:5" ht="18.75">
      <c r="A665" s="1983" t="s">
        <v>2060</v>
      </c>
      <c r="B665" s="2008" t="s">
        <v>510</v>
      </c>
      <c r="C665" s="1987" t="s">
        <v>362</v>
      </c>
      <c r="D665" s="214"/>
      <c r="E665" s="1989"/>
    </row>
    <row r="666" spans="1:5" ht="18.75">
      <c r="A666" s="1983" t="s">
        <v>2061</v>
      </c>
      <c r="B666" s="2008" t="s">
        <v>511</v>
      </c>
      <c r="C666" s="1987" t="s">
        <v>362</v>
      </c>
      <c r="D666" s="214"/>
      <c r="E666" s="1989"/>
    </row>
    <row r="667" spans="1:5" ht="18.75">
      <c r="A667" s="1983" t="s">
        <v>2062</v>
      </c>
      <c r="B667" s="2008" t="s">
        <v>512</v>
      </c>
      <c r="C667" s="1987" t="s">
        <v>362</v>
      </c>
      <c r="D667" s="214"/>
      <c r="E667" s="1989"/>
    </row>
    <row r="668" spans="1:5" ht="18.75">
      <c r="A668" s="1983" t="s">
        <v>2063</v>
      </c>
      <c r="B668" s="2008" t="s">
        <v>513</v>
      </c>
      <c r="C668" s="1987" t="s">
        <v>362</v>
      </c>
      <c r="D668" s="214"/>
      <c r="E668" s="1989"/>
    </row>
    <row r="669" spans="1:5" ht="18.75">
      <c r="A669" s="1983" t="s">
        <v>2064</v>
      </c>
      <c r="B669" s="2008" t="s">
        <v>514</v>
      </c>
      <c r="C669" s="1987" t="s">
        <v>362</v>
      </c>
      <c r="D669" s="214"/>
      <c r="E669" s="1989"/>
    </row>
    <row r="670" spans="1:5" ht="18.75">
      <c r="A670" s="1983" t="s">
        <v>2065</v>
      </c>
      <c r="B670" s="2008" t="s">
        <v>515</v>
      </c>
      <c r="C670" s="1987" t="s">
        <v>362</v>
      </c>
      <c r="D670" s="214"/>
      <c r="E670" s="1989"/>
    </row>
    <row r="671" spans="1:5" ht="18.75">
      <c r="A671" s="1983" t="s">
        <v>2066</v>
      </c>
      <c r="B671" s="2008" t="s">
        <v>516</v>
      </c>
      <c r="C671" s="1987" t="s">
        <v>362</v>
      </c>
      <c r="D671" s="214"/>
      <c r="E671" s="1989"/>
    </row>
    <row r="672" spans="1:5" ht="18.75">
      <c r="A672" s="1983" t="s">
        <v>2067</v>
      </c>
      <c r="B672" s="2008" t="s">
        <v>517</v>
      </c>
      <c r="C672" s="1987" t="s">
        <v>362</v>
      </c>
      <c r="D672" s="214"/>
      <c r="E672" s="1989"/>
    </row>
    <row r="673" spans="1:5" ht="18.75">
      <c r="A673" s="1983" t="s">
        <v>2068</v>
      </c>
      <c r="B673" s="2008" t="s">
        <v>518</v>
      </c>
      <c r="C673" s="1987" t="s">
        <v>362</v>
      </c>
      <c r="D673" s="214"/>
      <c r="E673" s="1989"/>
    </row>
    <row r="674" spans="1:5" ht="18.75">
      <c r="A674" s="1983" t="s">
        <v>2069</v>
      </c>
      <c r="B674" s="2008" t="s">
        <v>519</v>
      </c>
      <c r="C674" s="1987" t="s">
        <v>362</v>
      </c>
      <c r="D674" s="214"/>
      <c r="E674" s="1989"/>
    </row>
    <row r="675" spans="1:5" ht="18.75">
      <c r="A675" s="1983" t="s">
        <v>2070</v>
      </c>
      <c r="B675" s="2008" t="s">
        <v>520</v>
      </c>
      <c r="C675" s="1987" t="s">
        <v>362</v>
      </c>
      <c r="D675" s="214"/>
      <c r="E675" s="1989"/>
    </row>
    <row r="676" spans="1:5" ht="18.75">
      <c r="A676" s="1983" t="s">
        <v>2071</v>
      </c>
      <c r="B676" s="2008" t="s">
        <v>521</v>
      </c>
      <c r="C676" s="1987" t="s">
        <v>362</v>
      </c>
      <c r="D676" s="214"/>
      <c r="E676" s="1989"/>
    </row>
    <row r="677" spans="1:5" ht="18.75">
      <c r="A677" s="1983" t="s">
        <v>2072</v>
      </c>
      <c r="B677" s="2008" t="s">
        <v>522</v>
      </c>
      <c r="C677" s="1987" t="s">
        <v>362</v>
      </c>
      <c r="D677" s="214"/>
      <c r="E677" s="1989"/>
    </row>
    <row r="678" spans="1:5" ht="18.75">
      <c r="A678" s="1983" t="s">
        <v>2073</v>
      </c>
      <c r="B678" s="2008" t="s">
        <v>523</v>
      </c>
      <c r="C678" s="1987" t="s">
        <v>362</v>
      </c>
      <c r="D678" s="214"/>
      <c r="E678" s="1989"/>
    </row>
    <row r="679" spans="1:5" ht="18.75">
      <c r="A679" s="1983" t="s">
        <v>2074</v>
      </c>
      <c r="B679" s="2008" t="s">
        <v>524</v>
      </c>
      <c r="C679" s="1987" t="s">
        <v>362</v>
      </c>
      <c r="D679" s="214"/>
      <c r="E679" s="1989"/>
    </row>
    <row r="680" spans="1:5" ht="18.75">
      <c r="A680" s="1983" t="s">
        <v>2075</v>
      </c>
      <c r="B680" s="2008" t="s">
        <v>525</v>
      </c>
      <c r="C680" s="1987" t="s">
        <v>362</v>
      </c>
      <c r="D680" s="214"/>
      <c r="E680" s="1989"/>
    </row>
    <row r="681" spans="1:5" ht="18.75">
      <c r="A681" s="1983" t="s">
        <v>2076</v>
      </c>
      <c r="B681" s="2008" t="s">
        <v>526</v>
      </c>
      <c r="C681" s="1987" t="s">
        <v>362</v>
      </c>
      <c r="D681" s="214"/>
      <c r="E681" s="1989"/>
    </row>
    <row r="682" spans="1:5" ht="18.75">
      <c r="A682" s="1983" t="s">
        <v>2077</v>
      </c>
      <c r="B682" s="2008" t="s">
        <v>527</v>
      </c>
      <c r="C682" s="1987" t="s">
        <v>362</v>
      </c>
      <c r="D682" s="214"/>
      <c r="E682" s="1989"/>
    </row>
    <row r="683" spans="1:5" ht="18.75">
      <c r="A683" s="1983" t="s">
        <v>2078</v>
      </c>
      <c r="B683" s="2008" t="s">
        <v>528</v>
      </c>
      <c r="C683" s="1987" t="s">
        <v>362</v>
      </c>
      <c r="D683" s="214"/>
      <c r="E683" s="1989"/>
    </row>
    <row r="684" spans="1:5" ht="18.75">
      <c r="A684" s="1983" t="s">
        <v>2079</v>
      </c>
      <c r="B684" s="2008" t="s">
        <v>529</v>
      </c>
      <c r="C684" s="1987" t="s">
        <v>362</v>
      </c>
      <c r="D684" s="214"/>
      <c r="E684" s="1989"/>
    </row>
    <row r="685" spans="1:5" ht="18.75">
      <c r="A685" s="1983" t="s">
        <v>2080</v>
      </c>
      <c r="B685" s="2008" t="s">
        <v>530</v>
      </c>
      <c r="C685" s="1987" t="s">
        <v>362</v>
      </c>
      <c r="D685" s="214"/>
      <c r="E685" s="1989"/>
    </row>
    <row r="686" spans="1:5" ht="18.75">
      <c r="A686" s="1983" t="s">
        <v>2081</v>
      </c>
      <c r="B686" s="2008" t="s">
        <v>531</v>
      </c>
      <c r="C686" s="1987" t="s">
        <v>362</v>
      </c>
      <c r="D686" s="214"/>
      <c r="E686" s="1989"/>
    </row>
    <row r="687" spans="1:5" ht="19.5">
      <c r="A687" s="1983" t="s">
        <v>2082</v>
      </c>
      <c r="B687" s="2009" t="s">
        <v>532</v>
      </c>
      <c r="C687" s="1987" t="s">
        <v>362</v>
      </c>
      <c r="D687" s="214"/>
      <c r="E687" s="1989"/>
    </row>
    <row r="688" spans="1:5" ht="18.75">
      <c r="A688" s="1983" t="s">
        <v>2083</v>
      </c>
      <c r="B688" s="2008" t="s">
        <v>533</v>
      </c>
      <c r="C688" s="1987" t="s">
        <v>362</v>
      </c>
      <c r="D688" s="214"/>
      <c r="E688" s="1989"/>
    </row>
    <row r="689" spans="1:5" ht="18.75">
      <c r="A689" s="1983" t="s">
        <v>2084</v>
      </c>
      <c r="B689" s="2008" t="s">
        <v>534</v>
      </c>
      <c r="C689" s="1987" t="s">
        <v>362</v>
      </c>
      <c r="D689" s="214"/>
      <c r="E689" s="1989"/>
    </row>
    <row r="690" spans="1:5" ht="18.75">
      <c r="A690" s="1983" t="s">
        <v>2085</v>
      </c>
      <c r="B690" s="2008" t="s">
        <v>535</v>
      </c>
      <c r="C690" s="1987" t="s">
        <v>362</v>
      </c>
      <c r="D690" s="214"/>
      <c r="E690" s="1989"/>
    </row>
    <row r="691" spans="1:5" ht="18.75">
      <c r="A691" s="1983" t="s">
        <v>2086</v>
      </c>
      <c r="B691" s="2008" t="s">
        <v>536</v>
      </c>
      <c r="C691" s="1987" t="s">
        <v>362</v>
      </c>
      <c r="D691" s="214"/>
      <c r="E691" s="1989"/>
    </row>
    <row r="692" spans="1:5" ht="18.75">
      <c r="A692" s="1983" t="s">
        <v>2087</v>
      </c>
      <c r="B692" s="2008" t="s">
        <v>537</v>
      </c>
      <c r="C692" s="1987" t="s">
        <v>362</v>
      </c>
      <c r="D692" s="214"/>
      <c r="E692" s="1989"/>
    </row>
    <row r="693" spans="1:5" ht="19.5">
      <c r="A693" s="1983" t="s">
        <v>2088</v>
      </c>
      <c r="B693" s="2009" t="s">
        <v>538</v>
      </c>
      <c r="C693" s="1987" t="s">
        <v>362</v>
      </c>
      <c r="D693" s="214"/>
      <c r="E693" s="1989"/>
    </row>
    <row r="694" spans="1:5" ht="18.75">
      <c r="A694" s="1983" t="s">
        <v>2089</v>
      </c>
      <c r="B694" s="2008" t="s">
        <v>539</v>
      </c>
      <c r="C694" s="1987" t="s">
        <v>362</v>
      </c>
      <c r="D694" s="214"/>
      <c r="E694" s="1989"/>
    </row>
    <row r="695" spans="1:5" ht="18.75">
      <c r="A695" s="1983" t="s">
        <v>2090</v>
      </c>
      <c r="B695" s="2008" t="s">
        <v>540</v>
      </c>
      <c r="C695" s="1987" t="s">
        <v>362</v>
      </c>
      <c r="D695" s="214"/>
      <c r="E695" s="1989"/>
    </row>
    <row r="696" spans="1:5" ht="18.75">
      <c r="A696" s="1983" t="s">
        <v>2091</v>
      </c>
      <c r="B696" s="2008" t="s">
        <v>541</v>
      </c>
      <c r="C696" s="1987" t="s">
        <v>362</v>
      </c>
      <c r="D696" s="214"/>
      <c r="E696" s="1989"/>
    </row>
    <row r="697" spans="1:5" ht="18.75">
      <c r="A697" s="1983" t="s">
        <v>2092</v>
      </c>
      <c r="B697" s="2008" t="s">
        <v>542</v>
      </c>
      <c r="C697" s="1987" t="s">
        <v>362</v>
      </c>
      <c r="D697" s="214"/>
      <c r="E697" s="1989"/>
    </row>
    <row r="698" spans="1:5" ht="18.75">
      <c r="A698" s="1983" t="s">
        <v>2093</v>
      </c>
      <c r="B698" s="2008" t="s">
        <v>543</v>
      </c>
      <c r="C698" s="1987" t="s">
        <v>362</v>
      </c>
      <c r="D698" s="214"/>
      <c r="E698" s="1989"/>
    </row>
    <row r="699" spans="1:5" ht="18.75">
      <c r="A699" s="1983" t="s">
        <v>2094</v>
      </c>
      <c r="B699" s="2008" t="s">
        <v>544</v>
      </c>
      <c r="C699" s="1987" t="s">
        <v>362</v>
      </c>
      <c r="D699" s="214"/>
      <c r="E699" s="1989"/>
    </row>
    <row r="700" spans="1:5" ht="18.75">
      <c r="A700" s="1983" t="s">
        <v>2095</v>
      </c>
      <c r="B700" s="2008" t="s">
        <v>545</v>
      </c>
      <c r="C700" s="1987" t="s">
        <v>362</v>
      </c>
      <c r="D700" s="214"/>
      <c r="E700" s="1989"/>
    </row>
    <row r="701" spans="1:5" ht="18.75">
      <c r="A701" s="1983" t="s">
        <v>2096</v>
      </c>
      <c r="B701" s="2008" t="s">
        <v>546</v>
      </c>
      <c r="C701" s="1987" t="s">
        <v>362</v>
      </c>
      <c r="D701" s="214"/>
      <c r="E701" s="1989"/>
    </row>
    <row r="702" spans="1:5" ht="18.75">
      <c r="A702" s="1983" t="s">
        <v>2097</v>
      </c>
      <c r="B702" s="2008" t="s">
        <v>547</v>
      </c>
      <c r="C702" s="1987" t="s">
        <v>362</v>
      </c>
      <c r="D702" s="214"/>
      <c r="E702" s="1989"/>
    </row>
    <row r="703" spans="1:5" ht="18.75">
      <c r="A703" s="1983" t="s">
        <v>2098</v>
      </c>
      <c r="B703" s="2008" t="s">
        <v>548</v>
      </c>
      <c r="C703" s="1987" t="s">
        <v>362</v>
      </c>
      <c r="D703" s="214"/>
      <c r="E703" s="1989"/>
    </row>
    <row r="704" spans="1:5" ht="19.5">
      <c r="A704" s="1983" t="s">
        <v>2099</v>
      </c>
      <c r="B704" s="2009" t="s">
        <v>549</v>
      </c>
      <c r="C704" s="1987" t="s">
        <v>362</v>
      </c>
      <c r="D704" s="214"/>
      <c r="E704" s="1989"/>
    </row>
    <row r="705" spans="1:5" ht="18.75">
      <c r="A705" s="1983" t="s">
        <v>2100</v>
      </c>
      <c r="B705" s="2008" t="s">
        <v>550</v>
      </c>
      <c r="C705" s="1987" t="s">
        <v>362</v>
      </c>
      <c r="D705" s="214"/>
      <c r="E705" s="1989"/>
    </row>
    <row r="706" spans="1:5" ht="18.75">
      <c r="A706" s="1983" t="s">
        <v>2101</v>
      </c>
      <c r="B706" s="2008" t="s">
        <v>551</v>
      </c>
      <c r="C706" s="1987" t="s">
        <v>362</v>
      </c>
      <c r="D706" s="214"/>
      <c r="E706" s="1989"/>
    </row>
    <row r="707" spans="1:5" ht="18.75">
      <c r="A707" s="1983" t="s">
        <v>2102</v>
      </c>
      <c r="B707" s="2008" t="s">
        <v>552</v>
      </c>
      <c r="C707" s="1987" t="s">
        <v>362</v>
      </c>
      <c r="D707" s="214"/>
      <c r="E707" s="1989"/>
    </row>
    <row r="708" spans="1:5" ht="18.75">
      <c r="A708" s="1983" t="s">
        <v>2103</v>
      </c>
      <c r="B708" s="2008" t="s">
        <v>553</v>
      </c>
      <c r="C708" s="1987" t="s">
        <v>362</v>
      </c>
      <c r="D708" s="214"/>
      <c r="E708" s="1989"/>
    </row>
    <row r="709" spans="1:5" ht="18.75">
      <c r="A709" s="1983" t="s">
        <v>2104</v>
      </c>
      <c r="B709" s="2008" t="s">
        <v>554</v>
      </c>
      <c r="C709" s="1987" t="s">
        <v>362</v>
      </c>
      <c r="D709" s="214"/>
      <c r="E709" s="1989"/>
    </row>
    <row r="710" spans="1:5" ht="18.75">
      <c r="A710" s="1983" t="s">
        <v>2105</v>
      </c>
      <c r="B710" s="2008" t="s">
        <v>555</v>
      </c>
      <c r="C710" s="1987" t="s">
        <v>362</v>
      </c>
      <c r="D710" s="214"/>
      <c r="E710" s="1989"/>
    </row>
    <row r="711" spans="1:5" ht="18.75">
      <c r="A711" s="1983" t="s">
        <v>2106</v>
      </c>
      <c r="B711" s="2008" t="s">
        <v>556</v>
      </c>
      <c r="C711" s="1987" t="s">
        <v>362</v>
      </c>
      <c r="D711" s="214"/>
      <c r="E711" s="1989"/>
    </row>
    <row r="712" spans="1:5" ht="18.75">
      <c r="A712" s="1983" t="s">
        <v>2107</v>
      </c>
      <c r="B712" s="2008" t="s">
        <v>557</v>
      </c>
      <c r="C712" s="1987" t="s">
        <v>362</v>
      </c>
      <c r="D712" s="214"/>
      <c r="E712" s="1989"/>
    </row>
    <row r="713" spans="1:5" ht="18.75">
      <c r="A713" s="1983" t="s">
        <v>2108</v>
      </c>
      <c r="B713" s="2008" t="s">
        <v>558</v>
      </c>
      <c r="C713" s="1987" t="s">
        <v>362</v>
      </c>
      <c r="D713" s="214"/>
      <c r="E713" s="1989"/>
    </row>
    <row r="714" spans="1:5" ht="19.5">
      <c r="A714" s="1983" t="s">
        <v>2109</v>
      </c>
      <c r="B714" s="2009" t="s">
        <v>559</v>
      </c>
      <c r="C714" s="1987" t="s">
        <v>362</v>
      </c>
      <c r="D714" s="214"/>
      <c r="E714" s="1989"/>
    </row>
    <row r="715" spans="1:5" ht="18.75">
      <c r="A715" s="1983" t="s">
        <v>2110</v>
      </c>
      <c r="B715" s="2008" t="s">
        <v>560</v>
      </c>
      <c r="C715" s="1987" t="s">
        <v>362</v>
      </c>
      <c r="D715" s="214"/>
      <c r="E715" s="1989"/>
    </row>
    <row r="716" spans="1:5" ht="18.75">
      <c r="A716" s="1983" t="s">
        <v>2111</v>
      </c>
      <c r="B716" s="2008" t="s">
        <v>561</v>
      </c>
      <c r="C716" s="1987" t="s">
        <v>362</v>
      </c>
      <c r="D716" s="214"/>
      <c r="E716" s="1989"/>
    </row>
    <row r="717" spans="1:5" ht="18.75">
      <c r="A717" s="1983" t="s">
        <v>2112</v>
      </c>
      <c r="B717" s="2008" t="s">
        <v>562</v>
      </c>
      <c r="C717" s="1987" t="s">
        <v>362</v>
      </c>
      <c r="D717" s="214"/>
      <c r="E717" s="1989"/>
    </row>
    <row r="718" spans="1:5" ht="18.75">
      <c r="A718" s="1983" t="s">
        <v>2113</v>
      </c>
      <c r="B718" s="2008" t="s">
        <v>563</v>
      </c>
      <c r="C718" s="1987" t="s">
        <v>362</v>
      </c>
      <c r="D718" s="214"/>
      <c r="E718" s="1989"/>
    </row>
    <row r="719" spans="1:5" ht="19.5">
      <c r="A719" s="1983" t="s">
        <v>2114</v>
      </c>
      <c r="B719" s="2009" t="s">
        <v>564</v>
      </c>
      <c r="C719" s="1987" t="s">
        <v>362</v>
      </c>
      <c r="D719" s="214"/>
      <c r="E719" s="1989"/>
    </row>
    <row r="720" spans="1:5" ht="19.5">
      <c r="A720" s="214"/>
      <c r="B720" s="219"/>
      <c r="C720" s="1987"/>
      <c r="D720" s="214"/>
      <c r="E720" s="1989"/>
    </row>
    <row r="721" spans="1:5">
      <c r="A721" s="1942" t="s">
        <v>1274</v>
      </c>
      <c r="B721" s="1943" t="s">
        <v>1273</v>
      </c>
      <c r="C721" s="1870" t="s">
        <v>1274</v>
      </c>
      <c r="D721" s="2012"/>
      <c r="E721" s="2012"/>
    </row>
    <row r="722" spans="1:5">
      <c r="A722" s="1870"/>
      <c r="B722" s="2013">
        <v>43496</v>
      </c>
      <c r="C722" s="1870" t="s">
        <v>2115</v>
      </c>
      <c r="D722" s="2012"/>
      <c r="E722" s="2012"/>
    </row>
    <row r="723" spans="1:5">
      <c r="A723" s="1870"/>
      <c r="B723" s="2013">
        <v>43524</v>
      </c>
      <c r="C723" s="1870" t="s">
        <v>2116</v>
      </c>
      <c r="D723" s="2012"/>
      <c r="E723" s="2012"/>
    </row>
    <row r="724" spans="1:5">
      <c r="A724" s="1870"/>
      <c r="B724" s="2013">
        <v>43555</v>
      </c>
      <c r="C724" s="1870" t="s">
        <v>2117</v>
      </c>
      <c r="D724" s="2012"/>
      <c r="E724" s="2012"/>
    </row>
    <row r="725" spans="1:5">
      <c r="A725" s="1870"/>
      <c r="B725" s="2013">
        <v>43585</v>
      </c>
      <c r="C725" s="1870" t="s">
        <v>2118</v>
      </c>
    </row>
    <row r="726" spans="1:5">
      <c r="A726" s="1870"/>
      <c r="B726" s="2013">
        <v>43616</v>
      </c>
      <c r="C726" s="1870" t="s">
        <v>2119</v>
      </c>
    </row>
    <row r="727" spans="1:5">
      <c r="A727" s="1870"/>
      <c r="B727" s="2013">
        <v>43646</v>
      </c>
      <c r="C727" s="1870" t="s">
        <v>2120</v>
      </c>
    </row>
    <row r="728" spans="1:5">
      <c r="A728" s="1870"/>
      <c r="B728" s="2013">
        <v>43677</v>
      </c>
      <c r="C728" s="1870" t="s">
        <v>2121</v>
      </c>
    </row>
    <row r="729" spans="1:5">
      <c r="A729" s="1870"/>
      <c r="B729" s="2013">
        <v>43708</v>
      </c>
      <c r="C729" s="1870" t="s">
        <v>2122</v>
      </c>
    </row>
    <row r="730" spans="1:5">
      <c r="A730" s="1870"/>
      <c r="B730" s="2013">
        <v>43738</v>
      </c>
      <c r="C730" s="1870" t="s">
        <v>2123</v>
      </c>
    </row>
    <row r="731" spans="1:5">
      <c r="A731" s="1870"/>
      <c r="B731" s="2013">
        <v>43769</v>
      </c>
      <c r="C731" s="1870" t="s">
        <v>2124</v>
      </c>
    </row>
    <row r="732" spans="1:5">
      <c r="A732" s="1870"/>
      <c r="B732" s="2013">
        <v>43799</v>
      </c>
      <c r="C732" s="1870" t="s">
        <v>2125</v>
      </c>
    </row>
    <row r="733" spans="1:5">
      <c r="A733" s="1870"/>
      <c r="B733" s="2013">
        <v>43830</v>
      </c>
      <c r="C733" s="1870" t="s">
        <v>2126</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'OTCHET-agregirani pokazateli'!Print_Area</vt:lpstr>
      <vt:lpstr>'OTCHET-agregirani pokazateli'!Print_Titles</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FSO</cp:lastModifiedBy>
  <cp:lastPrinted>2020-01-09T09:07:39Z</cp:lastPrinted>
  <dcterms:created xsi:type="dcterms:W3CDTF">1997-12-10T11:54:07Z</dcterms:created>
  <dcterms:modified xsi:type="dcterms:W3CDTF">2020-02-17T09:54:37Z</dcterms:modified>
</cp:coreProperties>
</file>