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codeName="{B7FE6334-C1A2-E50D-BD3D-5F4D41BBC2E3}"/>
  <workbookPr codeName="ThisWorkbook"/>
  <bookViews>
    <workbookView xWindow="32760" yWindow="45" windowWidth="28830" windowHeight="8340"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OTCHET!$K$1:$K$12653</definedName>
    <definedName name="_xlnm._FilterDatabase" localSheetId="2" hidden="1">'OTCHET F'!$K$1:$K$734</definedName>
    <definedName name="Date">list!$B$722:$B$733</definedName>
    <definedName name="EBK_DEIN">list!$B$11:$B$277</definedName>
    <definedName name="EBK_DEIN2">list!$B$11:$C$277</definedName>
    <definedName name="list">list!$A$2:$A$6</definedName>
    <definedName name="OP_LIST">list!$A$283:$A$306</definedName>
    <definedName name="OP_LIST2">list!$A$283:$B$306</definedName>
    <definedName name="PRBK">list!$A$312:$B$719</definedName>
    <definedName name="_xlnm.Print_Area" localSheetId="1">'OTCHET-agregirani pokazateli'!$B$8:$O$113</definedName>
    <definedName name="_xlnm.Print_Titles" localSheetId="1">'OTCHET-agregirani pokazateli'!$17:$20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calcId="125725"/>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F756" i="3"/>
  <c r="K781"/>
  <c r="K780"/>
  <c r="F779"/>
  <c r="E779"/>
  <c r="K779" s="1"/>
  <c r="K777"/>
  <c r="K776"/>
  <c r="K775"/>
  <c r="K774"/>
  <c r="K773"/>
  <c r="K772"/>
  <c r="K771"/>
  <c r="K770"/>
  <c r="K769"/>
  <c r="K768"/>
  <c r="K767"/>
  <c r="K766"/>
  <c r="K765"/>
  <c r="K764"/>
  <c r="K763"/>
  <c r="K762"/>
  <c r="K761"/>
  <c r="K760"/>
  <c r="F759"/>
  <c r="E759"/>
  <c r="K759"/>
  <c r="K758"/>
  <c r="K757"/>
  <c r="E756"/>
  <c r="K756" s="1"/>
  <c r="E753"/>
  <c r="B752"/>
  <c r="F751"/>
  <c r="B749"/>
  <c r="F748"/>
  <c r="E748"/>
  <c r="B748"/>
  <c r="D742"/>
  <c r="K741"/>
  <c r="K740"/>
  <c r="K739"/>
  <c r="F738"/>
  <c r="K738" s="1"/>
  <c r="K737"/>
  <c r="F736"/>
  <c r="K736" s="1"/>
  <c r="F735"/>
  <c r="K735" s="1"/>
  <c r="F734"/>
  <c r="K734" s="1"/>
  <c r="J733"/>
  <c r="I733"/>
  <c r="H733"/>
  <c r="G733"/>
  <c r="E733"/>
  <c r="F732"/>
  <c r="K732" s="1"/>
  <c r="F731"/>
  <c r="K731" s="1"/>
  <c r="F730"/>
  <c r="K730" s="1"/>
  <c r="F729"/>
  <c r="K729" s="1"/>
  <c r="J728"/>
  <c r="I728"/>
  <c r="H728"/>
  <c r="G728"/>
  <c r="E728"/>
  <c r="F727"/>
  <c r="K727" s="1"/>
  <c r="F726"/>
  <c r="K726" s="1"/>
  <c r="F725"/>
  <c r="K725"/>
  <c r="J724"/>
  <c r="I724"/>
  <c r="H724"/>
  <c r="G724"/>
  <c r="E724"/>
  <c r="K724" s="1"/>
  <c r="F723"/>
  <c r="K723" s="1"/>
  <c r="F722"/>
  <c r="K722" s="1"/>
  <c r="F721"/>
  <c r="K721" s="1"/>
  <c r="F720"/>
  <c r="K720" s="1"/>
  <c r="K719"/>
  <c r="F719"/>
  <c r="F718"/>
  <c r="K717"/>
  <c r="F717"/>
  <c r="J716"/>
  <c r="I716"/>
  <c r="H716"/>
  <c r="G716"/>
  <c r="E716"/>
  <c r="K716" s="1"/>
  <c r="F715"/>
  <c r="K715" s="1"/>
  <c r="F714"/>
  <c r="K714" s="1"/>
  <c r="F713"/>
  <c r="K713" s="1"/>
  <c r="J712"/>
  <c r="I712"/>
  <c r="H712"/>
  <c r="G712"/>
  <c r="E712"/>
  <c r="K711"/>
  <c r="F711"/>
  <c r="F710"/>
  <c r="K710" s="1"/>
  <c r="F709"/>
  <c r="K709" s="1"/>
  <c r="F708"/>
  <c r="K708" s="1"/>
  <c r="F707"/>
  <c r="K707" s="1"/>
  <c r="F706"/>
  <c r="K706" s="1"/>
  <c r="J705"/>
  <c r="I705"/>
  <c r="H705"/>
  <c r="G705"/>
  <c r="E705"/>
  <c r="F704"/>
  <c r="K704" s="1"/>
  <c r="F703"/>
  <c r="K703" s="1"/>
  <c r="F702"/>
  <c r="K702" s="1"/>
  <c r="F701"/>
  <c r="K701" s="1"/>
  <c r="F700"/>
  <c r="K700" s="1"/>
  <c r="F699"/>
  <c r="K699" s="1"/>
  <c r="J698"/>
  <c r="I698"/>
  <c r="H698"/>
  <c r="G698"/>
  <c r="E698"/>
  <c r="F697"/>
  <c r="K697" s="1"/>
  <c r="F696"/>
  <c r="K696" s="1"/>
  <c r="F695"/>
  <c r="K695" s="1"/>
  <c r="F694"/>
  <c r="K694" s="1"/>
  <c r="F693"/>
  <c r="K693" s="1"/>
  <c r="F692"/>
  <c r="K692" s="1"/>
  <c r="F691"/>
  <c r="K691" s="1"/>
  <c r="F690"/>
  <c r="K690" s="1"/>
  <c r="J689"/>
  <c r="I689"/>
  <c r="H689"/>
  <c r="G689"/>
  <c r="E689"/>
  <c r="F688"/>
  <c r="K688" s="1"/>
  <c r="F687"/>
  <c r="K687" s="1"/>
  <c r="F686"/>
  <c r="K686" s="1"/>
  <c r="F685"/>
  <c r="K685" s="1"/>
  <c r="F684"/>
  <c r="K684" s="1"/>
  <c r="F683"/>
  <c r="K683" s="1"/>
  <c r="F682"/>
  <c r="K682" s="1"/>
  <c r="F681"/>
  <c r="K681" s="1"/>
  <c r="J680"/>
  <c r="I680"/>
  <c r="H680"/>
  <c r="G680"/>
  <c r="E680"/>
  <c r="F679"/>
  <c r="K679" s="1"/>
  <c r="F678"/>
  <c r="K678" s="1"/>
  <c r="F677"/>
  <c r="K677" s="1"/>
  <c r="F676"/>
  <c r="K676" s="1"/>
  <c r="F675"/>
  <c r="K675" s="1"/>
  <c r="F674"/>
  <c r="K674" s="1"/>
  <c r="J673"/>
  <c r="I673"/>
  <c r="H673"/>
  <c r="G673"/>
  <c r="E673"/>
  <c r="F672"/>
  <c r="K672" s="1"/>
  <c r="F671"/>
  <c r="K671" s="1"/>
  <c r="F670"/>
  <c r="K670" s="1"/>
  <c r="F669"/>
  <c r="K669" s="1"/>
  <c r="F668"/>
  <c r="K668" s="1"/>
  <c r="J667"/>
  <c r="I667"/>
  <c r="H667"/>
  <c r="G667"/>
  <c r="E667"/>
  <c r="F666"/>
  <c r="K666" s="1"/>
  <c r="K665"/>
  <c r="F665"/>
  <c r="K664"/>
  <c r="F664"/>
  <c r="J663"/>
  <c r="I663"/>
  <c r="H663"/>
  <c r="G663"/>
  <c r="E663"/>
  <c r="K663" s="1"/>
  <c r="F662"/>
  <c r="K662"/>
  <c r="F661"/>
  <c r="K661"/>
  <c r="F660"/>
  <c r="K660"/>
  <c r="F659"/>
  <c r="K659"/>
  <c r="F658"/>
  <c r="K658" s="1"/>
  <c r="F657"/>
  <c r="K657"/>
  <c r="F656"/>
  <c r="K656" s="1"/>
  <c r="F655"/>
  <c r="K655"/>
  <c r="F654"/>
  <c r="K654"/>
  <c r="F653"/>
  <c r="K653"/>
  <c r="F652"/>
  <c r="K652"/>
  <c r="F651"/>
  <c r="K651"/>
  <c r="F650"/>
  <c r="K650"/>
  <c r="F649"/>
  <c r="K649" s="1"/>
  <c r="F648"/>
  <c r="K648" s="1"/>
  <c r="F647"/>
  <c r="K647"/>
  <c r="F646"/>
  <c r="K646" s="1"/>
  <c r="J645"/>
  <c r="I645"/>
  <c r="H645"/>
  <c r="G645"/>
  <c r="E645"/>
  <c r="K645" s="1"/>
  <c r="F644"/>
  <c r="K644" s="1"/>
  <c r="F643"/>
  <c r="K643" s="1"/>
  <c r="F642"/>
  <c r="K642" s="1"/>
  <c r="K641"/>
  <c r="F641"/>
  <c r="K640"/>
  <c r="F640"/>
  <c r="F639"/>
  <c r="K639" s="1"/>
  <c r="F638"/>
  <c r="K638" s="1"/>
  <c r="C638"/>
  <c r="F637"/>
  <c r="K637"/>
  <c r="J636"/>
  <c r="I636"/>
  <c r="H636"/>
  <c r="G636"/>
  <c r="E636"/>
  <c r="K636" s="1"/>
  <c r="K635"/>
  <c r="F635"/>
  <c r="K634"/>
  <c r="F634"/>
  <c r="K633"/>
  <c r="F633"/>
  <c r="K632"/>
  <c r="F632"/>
  <c r="F631"/>
  <c r="K631" s="1"/>
  <c r="J630"/>
  <c r="I630"/>
  <c r="H630"/>
  <c r="G630"/>
  <c r="E630"/>
  <c r="F629"/>
  <c r="K629"/>
  <c r="F628"/>
  <c r="F627" s="1"/>
  <c r="K628"/>
  <c r="J627"/>
  <c r="I627"/>
  <c r="I742" s="1"/>
  <c r="H627"/>
  <c r="G627"/>
  <c r="E627"/>
  <c r="C624"/>
  <c r="L742" s="1"/>
  <c r="E618"/>
  <c r="B617"/>
  <c r="F616"/>
  <c r="B614"/>
  <c r="F613"/>
  <c r="E613"/>
  <c r="B613"/>
  <c r="P92" i="4"/>
  <c r="N92"/>
  <c r="L92"/>
  <c r="R181"/>
  <c r="P22" i="9"/>
  <c r="B12" i="3"/>
  <c r="B353" s="1"/>
  <c r="F567"/>
  <c r="E15" i="1"/>
  <c r="B8" s="1"/>
  <c r="F590" i="3"/>
  <c r="M590" s="1"/>
  <c r="P125" i="9"/>
  <c r="P15"/>
  <c r="R182" i="4"/>
  <c r="R183"/>
  <c r="R184"/>
  <c r="M182"/>
  <c r="L182"/>
  <c r="E74" i="3"/>
  <c r="F87"/>
  <c r="K87" s="1"/>
  <c r="F115"/>
  <c r="F13" i="1"/>
  <c r="F11"/>
  <c r="M162" i="4"/>
  <c r="L162"/>
  <c r="M159"/>
  <c r="L159"/>
  <c r="L24"/>
  <c r="C3" i="3"/>
  <c r="E621" s="1"/>
  <c r="L83" i="4"/>
  <c r="R85"/>
  <c r="M85"/>
  <c r="R89"/>
  <c r="M89"/>
  <c r="P131" i="9"/>
  <c r="P129"/>
  <c r="I2"/>
  <c r="C134"/>
  <c r="P130"/>
  <c r="P122"/>
  <c r="P117"/>
  <c r="P116"/>
  <c r="P113"/>
  <c r="P112"/>
  <c r="P109"/>
  <c r="P108"/>
  <c r="P98"/>
  <c r="P94"/>
  <c r="P93"/>
  <c r="P92"/>
  <c r="P91"/>
  <c r="P88"/>
  <c r="P87"/>
  <c r="P43"/>
  <c r="P42"/>
  <c r="P40"/>
  <c r="P38"/>
  <c r="P37"/>
  <c r="P36"/>
  <c r="P27"/>
  <c r="P26"/>
  <c r="P25"/>
  <c r="P21"/>
  <c r="P20"/>
  <c r="P19"/>
  <c r="P18"/>
  <c r="P17"/>
  <c r="P16"/>
  <c r="L6"/>
  <c r="Q9"/>
  <c r="P6"/>
  <c r="T2"/>
  <c r="P2"/>
  <c r="L2"/>
  <c r="G2"/>
  <c r="F2"/>
  <c r="B2"/>
  <c r="N126"/>
  <c r="E13" i="1"/>
  <c r="I11"/>
  <c r="H11"/>
  <c r="R45" i="4"/>
  <c r="M45"/>
  <c r="R42"/>
  <c r="M42"/>
  <c r="F114" i="3"/>
  <c r="K114" s="1"/>
  <c r="F43"/>
  <c r="K43" s="1"/>
  <c r="F44"/>
  <c r="K44" s="1"/>
  <c r="F45"/>
  <c r="K45" s="1"/>
  <c r="K421"/>
  <c r="K420"/>
  <c r="K298"/>
  <c r="K299"/>
  <c r="K300"/>
  <c r="F543"/>
  <c r="F542"/>
  <c r="K542" s="1"/>
  <c r="R142" i="4"/>
  <c r="R143"/>
  <c r="R144"/>
  <c r="R31"/>
  <c r="R32"/>
  <c r="R33"/>
  <c r="R34"/>
  <c r="R35"/>
  <c r="R36"/>
  <c r="R37"/>
  <c r="R38"/>
  <c r="R39"/>
  <c r="R40"/>
  <c r="R43"/>
  <c r="R44"/>
  <c r="R46"/>
  <c r="R47"/>
  <c r="R48"/>
  <c r="R49"/>
  <c r="R50"/>
  <c r="R51"/>
  <c r="R52"/>
  <c r="R53"/>
  <c r="R54"/>
  <c r="R55"/>
  <c r="R56"/>
  <c r="R57"/>
  <c r="R58"/>
  <c r="R59"/>
  <c r="R60"/>
  <c r="R61"/>
  <c r="R62"/>
  <c r="R63"/>
  <c r="R64"/>
  <c r="R65"/>
  <c r="R66"/>
  <c r="R67"/>
  <c r="R68"/>
  <c r="R69"/>
  <c r="R70"/>
  <c r="R71"/>
  <c r="R72"/>
  <c r="R73"/>
  <c r="R74"/>
  <c r="R75"/>
  <c r="R76"/>
  <c r="R77"/>
  <c r="R78"/>
  <c r="R79"/>
  <c r="R80"/>
  <c r="R81"/>
  <c r="R82"/>
  <c r="R83"/>
  <c r="R84"/>
  <c r="R86"/>
  <c r="R87"/>
  <c r="R88"/>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30"/>
  <c r="H92" i="1"/>
  <c r="F15" i="3"/>
  <c r="F753" s="1"/>
  <c r="B308"/>
  <c r="F179"/>
  <c r="B107" i="1"/>
  <c r="M21" i="4"/>
  <c r="L21"/>
  <c r="M156"/>
  <c r="L156"/>
  <c r="E456" i="3"/>
  <c r="E440"/>
  <c r="E355"/>
  <c r="E313"/>
  <c r="E181"/>
  <c r="B7"/>
  <c r="B746" s="1"/>
  <c r="G107" i="1"/>
  <c r="H107"/>
  <c r="J107"/>
  <c r="I114"/>
  <c r="E114"/>
  <c r="E110"/>
  <c r="B11"/>
  <c r="R180" i="4"/>
  <c r="R179"/>
  <c r="R178"/>
  <c r="R177"/>
  <c r="R176"/>
  <c r="R175"/>
  <c r="R174"/>
  <c r="R173"/>
  <c r="R172"/>
  <c r="R171"/>
  <c r="R170"/>
  <c r="R169"/>
  <c r="R168"/>
  <c r="R167"/>
  <c r="R166"/>
  <c r="R165"/>
  <c r="R164"/>
  <c r="R163"/>
  <c r="R162"/>
  <c r="R161"/>
  <c r="R160"/>
  <c r="R159"/>
  <c r="R151" s="1"/>
  <c r="F81" i="1"/>
  <c r="F67"/>
  <c r="F61"/>
  <c r="F35"/>
  <c r="F34"/>
  <c r="F24"/>
  <c r="J178" i="5"/>
  <c r="J171"/>
  <c r="J130"/>
  <c r="J129"/>
  <c r="J128"/>
  <c r="J127"/>
  <c r="J120"/>
  <c r="J44"/>
  <c r="J43"/>
  <c r="J37"/>
  <c r="J34"/>
  <c r="J33"/>
  <c r="J32"/>
  <c r="J30"/>
  <c r="I178"/>
  <c r="I171"/>
  <c r="I130"/>
  <c r="I129"/>
  <c r="I128"/>
  <c r="I127"/>
  <c r="I120"/>
  <c r="I44"/>
  <c r="I43"/>
  <c r="I37"/>
  <c r="I34"/>
  <c r="I33"/>
  <c r="I32"/>
  <c r="I30"/>
  <c r="H178"/>
  <c r="H171"/>
  <c r="H130"/>
  <c r="H129"/>
  <c r="H128"/>
  <c r="H127"/>
  <c r="H120"/>
  <c r="H44"/>
  <c r="H43"/>
  <c r="H37"/>
  <c r="H34"/>
  <c r="H33"/>
  <c r="H32"/>
  <c r="H30"/>
  <c r="G178"/>
  <c r="G171"/>
  <c r="G130"/>
  <c r="G129"/>
  <c r="G128"/>
  <c r="G127"/>
  <c r="G120"/>
  <c r="G44"/>
  <c r="G43"/>
  <c r="G37"/>
  <c r="G34"/>
  <c r="G33"/>
  <c r="G32"/>
  <c r="G30"/>
  <c r="F116" i="3"/>
  <c r="M139" i="4"/>
  <c r="M138"/>
  <c r="M137"/>
  <c r="M136" s="1"/>
  <c r="M135"/>
  <c r="M134"/>
  <c r="M133"/>
  <c r="M132"/>
  <c r="M131" s="1"/>
  <c r="M130"/>
  <c r="M129"/>
  <c r="M128"/>
  <c r="M127" s="1"/>
  <c r="M126"/>
  <c r="M125"/>
  <c r="M124"/>
  <c r="M123"/>
  <c r="M122"/>
  <c r="M121"/>
  <c r="M120"/>
  <c r="M119" s="1"/>
  <c r="M118"/>
  <c r="M117"/>
  <c r="M116"/>
  <c r="M114"/>
  <c r="M113"/>
  <c r="M112"/>
  <c r="M111"/>
  <c r="M110"/>
  <c r="M109"/>
  <c r="M108" s="1"/>
  <c r="M107"/>
  <c r="M106"/>
  <c r="M105"/>
  <c r="M104"/>
  <c r="M103"/>
  <c r="M102"/>
  <c r="M100"/>
  <c r="M99"/>
  <c r="M98"/>
  <c r="M97"/>
  <c r="M96"/>
  <c r="M95"/>
  <c r="M94"/>
  <c r="M93"/>
  <c r="M92"/>
  <c r="M91"/>
  <c r="M90"/>
  <c r="M88"/>
  <c r="M87"/>
  <c r="M86"/>
  <c r="M84"/>
  <c r="M83" s="1"/>
  <c r="M82"/>
  <c r="M81"/>
  <c r="M80"/>
  <c r="M79"/>
  <c r="M78"/>
  <c r="M77"/>
  <c r="M75"/>
  <c r="M74"/>
  <c r="M73"/>
  <c r="M72"/>
  <c r="M71"/>
  <c r="M69"/>
  <c r="M68"/>
  <c r="M67"/>
  <c r="M66" s="1"/>
  <c r="M65"/>
  <c r="M64"/>
  <c r="M63"/>
  <c r="M62"/>
  <c r="M61"/>
  <c r="M60"/>
  <c r="M59"/>
  <c r="M58"/>
  <c r="M57"/>
  <c r="M56"/>
  <c r="M55"/>
  <c r="M54"/>
  <c r="M53"/>
  <c r="M52"/>
  <c r="M51"/>
  <c r="M50"/>
  <c r="M49"/>
  <c r="M48"/>
  <c r="M47"/>
  <c r="M46"/>
  <c r="M44"/>
  <c r="M43"/>
  <c r="M41"/>
  <c r="M40"/>
  <c r="M39" s="1"/>
  <c r="M38"/>
  <c r="M37"/>
  <c r="M36"/>
  <c r="M35"/>
  <c r="M34"/>
  <c r="M32"/>
  <c r="M30"/>
  <c r="M31"/>
  <c r="F596" i="3"/>
  <c r="K596" s="1"/>
  <c r="F595"/>
  <c r="K595" s="1"/>
  <c r="F594"/>
  <c r="K594" s="1"/>
  <c r="F593"/>
  <c r="F592"/>
  <c r="K592" s="1"/>
  <c r="F589"/>
  <c r="F588"/>
  <c r="M588" s="1"/>
  <c r="F587"/>
  <c r="F585"/>
  <c r="K585" s="1"/>
  <c r="F584"/>
  <c r="K584" s="1"/>
  <c r="F583"/>
  <c r="F582"/>
  <c r="F581"/>
  <c r="F580"/>
  <c r="F579"/>
  <c r="K579" s="1"/>
  <c r="F578"/>
  <c r="F577"/>
  <c r="K577" s="1"/>
  <c r="F576"/>
  <c r="F575"/>
  <c r="M575" s="1"/>
  <c r="F574"/>
  <c r="F573"/>
  <c r="M573" s="1"/>
  <c r="F572"/>
  <c r="F571"/>
  <c r="F570"/>
  <c r="M570" s="1"/>
  <c r="F569"/>
  <c r="F568"/>
  <c r="F565"/>
  <c r="K565" s="1"/>
  <c r="F564"/>
  <c r="K564" s="1"/>
  <c r="F563"/>
  <c r="F562"/>
  <c r="K562" s="1"/>
  <c r="F561"/>
  <c r="K561" s="1"/>
  <c r="F560"/>
  <c r="K560" s="1"/>
  <c r="F559"/>
  <c r="F558"/>
  <c r="K558" s="1"/>
  <c r="F557"/>
  <c r="K557" s="1"/>
  <c r="F556"/>
  <c r="K556" s="1"/>
  <c r="F555"/>
  <c r="K555" s="1"/>
  <c r="F554"/>
  <c r="K554" s="1"/>
  <c r="F553"/>
  <c r="K553" s="1"/>
  <c r="F552"/>
  <c r="K552" s="1"/>
  <c r="F551"/>
  <c r="K551" s="1"/>
  <c r="F550"/>
  <c r="K550" s="1"/>
  <c r="F549"/>
  <c r="F548"/>
  <c r="Q113" i="9" s="1"/>
  <c r="G113" s="1"/>
  <c r="F547" i="3"/>
  <c r="Q112" i="9" s="1"/>
  <c r="F546" i="3"/>
  <c r="F545"/>
  <c r="F540"/>
  <c r="K540" s="1"/>
  <c r="F539"/>
  <c r="K539" s="1"/>
  <c r="F538"/>
  <c r="K538" s="1"/>
  <c r="F537"/>
  <c r="F535"/>
  <c r="F534"/>
  <c r="K534" s="1"/>
  <c r="F533"/>
  <c r="K533" s="1"/>
  <c r="F532"/>
  <c r="K532" s="1"/>
  <c r="F530"/>
  <c r="K530" s="1"/>
  <c r="F529"/>
  <c r="K529" s="1"/>
  <c r="F528"/>
  <c r="K528" s="1"/>
  <c r="F527"/>
  <c r="K527" s="1"/>
  <c r="F526"/>
  <c r="F525"/>
  <c r="F523"/>
  <c r="F522"/>
  <c r="K522" s="1"/>
  <c r="F520"/>
  <c r="K520" s="1"/>
  <c r="F519"/>
  <c r="K519" s="1"/>
  <c r="F518"/>
  <c r="K518" s="1"/>
  <c r="F517"/>
  <c r="F515"/>
  <c r="K515" s="1"/>
  <c r="F514"/>
  <c r="K514" s="1"/>
  <c r="F513"/>
  <c r="F511"/>
  <c r="K511" s="1"/>
  <c r="F510"/>
  <c r="K510" s="1"/>
  <c r="F509"/>
  <c r="K509" s="1"/>
  <c r="F508"/>
  <c r="K508" s="1"/>
  <c r="F507"/>
  <c r="K507" s="1"/>
  <c r="F506"/>
  <c r="K506" s="1"/>
  <c r="F505"/>
  <c r="K505" s="1"/>
  <c r="F504"/>
  <c r="K504" s="1"/>
  <c r="F502"/>
  <c r="F501"/>
  <c r="F500"/>
  <c r="K500" s="1"/>
  <c r="F499"/>
  <c r="F498"/>
  <c r="K498" s="1"/>
  <c r="F496"/>
  <c r="K496" s="1"/>
  <c r="F495"/>
  <c r="K495" s="1"/>
  <c r="F494"/>
  <c r="F493"/>
  <c r="K493" s="1"/>
  <c r="F492"/>
  <c r="K492" s="1"/>
  <c r="F491"/>
  <c r="K491" s="1"/>
  <c r="F490"/>
  <c r="K490" s="1"/>
  <c r="F489"/>
  <c r="K489" s="1"/>
  <c r="F488"/>
  <c r="K488" s="1"/>
  <c r="F487"/>
  <c r="K487" s="1"/>
  <c r="F486"/>
  <c r="K486" s="1"/>
  <c r="F485"/>
  <c r="F484"/>
  <c r="K484" s="1"/>
  <c r="F483"/>
  <c r="F482"/>
  <c r="K482" s="1"/>
  <c r="F480"/>
  <c r="K480" s="1"/>
  <c r="F479"/>
  <c r="F477"/>
  <c r="K477" s="1"/>
  <c r="F476"/>
  <c r="K476" s="1"/>
  <c r="F475"/>
  <c r="F474"/>
  <c r="K474" s="1"/>
  <c r="F473"/>
  <c r="F472"/>
  <c r="K472" s="1"/>
  <c r="F470"/>
  <c r="K470" s="1"/>
  <c r="F469"/>
  <c r="F467"/>
  <c r="F466"/>
  <c r="F464"/>
  <c r="F463"/>
  <c r="F462"/>
  <c r="K462" s="1"/>
  <c r="F428"/>
  <c r="K428" s="1"/>
  <c r="F427"/>
  <c r="F425"/>
  <c r="K425" s="1"/>
  <c r="F424"/>
  <c r="F129" i="5" s="1"/>
  <c r="F423" i="3"/>
  <c r="F422"/>
  <c r="F418"/>
  <c r="K418" s="1"/>
  <c r="F417"/>
  <c r="K417" s="1"/>
  <c r="F416"/>
  <c r="K416" s="1"/>
  <c r="F415"/>
  <c r="K415" s="1"/>
  <c r="F414"/>
  <c r="K414" s="1"/>
  <c r="F413"/>
  <c r="K413" s="1"/>
  <c r="F411"/>
  <c r="K411" s="1"/>
  <c r="F410"/>
  <c r="K410" s="1"/>
  <c r="F408"/>
  <c r="K408" s="1"/>
  <c r="F407"/>
  <c r="F405"/>
  <c r="F120" i="5" s="1"/>
  <c r="F404" i="3"/>
  <c r="F403"/>
  <c r="K403" s="1"/>
  <c r="F401"/>
  <c r="F400"/>
  <c r="F398"/>
  <c r="F397"/>
  <c r="K397" s="1"/>
  <c r="F395"/>
  <c r="K395" s="1"/>
  <c r="F394"/>
  <c r="K394" s="1"/>
  <c r="F393"/>
  <c r="K393" s="1"/>
  <c r="F392"/>
  <c r="K392" s="1"/>
  <c r="F390"/>
  <c r="K390"/>
  <c r="F389"/>
  <c r="F387"/>
  <c r="K387" s="1"/>
  <c r="F386"/>
  <c r="K386" s="1"/>
  <c r="F385"/>
  <c r="K385" s="1"/>
  <c r="F384"/>
  <c r="F382"/>
  <c r="K382" s="1"/>
  <c r="F381"/>
  <c r="K381" s="1"/>
  <c r="F380"/>
  <c r="K380" s="1"/>
  <c r="F379"/>
  <c r="K379" s="1"/>
  <c r="F378"/>
  <c r="K378" s="1"/>
  <c r="F377"/>
  <c r="K377" s="1"/>
  <c r="F376"/>
  <c r="K376"/>
  <c r="F374"/>
  <c r="K374" s="1"/>
  <c r="F373"/>
  <c r="K373" s="1"/>
  <c r="F372"/>
  <c r="K372" s="1"/>
  <c r="F371"/>
  <c r="K371" s="1"/>
  <c r="F370"/>
  <c r="K370" s="1"/>
  <c r="F369"/>
  <c r="K369" s="1"/>
  <c r="F368"/>
  <c r="K368" s="1"/>
  <c r="F367"/>
  <c r="K367"/>
  <c r="F366"/>
  <c r="K366"/>
  <c r="F365"/>
  <c r="K365"/>
  <c r="F364"/>
  <c r="K364"/>
  <c r="F363"/>
  <c r="F362"/>
  <c r="F168"/>
  <c r="K168"/>
  <c r="F167"/>
  <c r="K167"/>
  <c r="F166"/>
  <c r="K166"/>
  <c r="F165"/>
  <c r="K165"/>
  <c r="F164"/>
  <c r="K164"/>
  <c r="F163"/>
  <c r="K163"/>
  <c r="F162"/>
  <c r="F161"/>
  <c r="F159"/>
  <c r="F158"/>
  <c r="K158" s="1"/>
  <c r="F157"/>
  <c r="K157" s="1"/>
  <c r="F156"/>
  <c r="K156" s="1"/>
  <c r="F155"/>
  <c r="K155" s="1"/>
  <c r="F154"/>
  <c r="K154" s="1"/>
  <c r="F153"/>
  <c r="K153" s="1"/>
  <c r="F152"/>
  <c r="F150"/>
  <c r="K150"/>
  <c r="F149"/>
  <c r="K149"/>
  <c r="F148"/>
  <c r="K148"/>
  <c r="F147"/>
  <c r="K147"/>
  <c r="F146"/>
  <c r="F145"/>
  <c r="F144"/>
  <c r="F143"/>
  <c r="K143" s="1"/>
  <c r="F141"/>
  <c r="F140"/>
  <c r="F138"/>
  <c r="F137"/>
  <c r="F136"/>
  <c r="K136" s="1"/>
  <c r="F135"/>
  <c r="Q25" i="9" s="1"/>
  <c r="F134" i="3"/>
  <c r="K134" s="1"/>
  <c r="F133"/>
  <c r="K133" s="1"/>
  <c r="F132"/>
  <c r="K132" s="1"/>
  <c r="F131"/>
  <c r="K131" s="1"/>
  <c r="F130"/>
  <c r="K130" s="1"/>
  <c r="F129"/>
  <c r="K129" s="1"/>
  <c r="F128"/>
  <c r="K128" s="1"/>
  <c r="F127"/>
  <c r="F126"/>
  <c r="F124"/>
  <c r="Q38" i="9" s="1"/>
  <c r="F123" i="3"/>
  <c r="F122"/>
  <c r="K122" s="1"/>
  <c r="F120"/>
  <c r="K120" s="1"/>
  <c r="F119"/>
  <c r="K119" s="1"/>
  <c r="F118"/>
  <c r="K118" s="1"/>
  <c r="F117"/>
  <c r="F113"/>
  <c r="F111"/>
  <c r="K111" s="1"/>
  <c r="F110"/>
  <c r="F109"/>
  <c r="F107"/>
  <c r="K107" s="1"/>
  <c r="F106"/>
  <c r="K106" s="1"/>
  <c r="F105"/>
  <c r="K105" s="1"/>
  <c r="F104"/>
  <c r="K104" s="1"/>
  <c r="F103"/>
  <c r="K103" s="1"/>
  <c r="F102"/>
  <c r="K102" s="1"/>
  <c r="F101"/>
  <c r="K101" s="1"/>
  <c r="F100"/>
  <c r="K100" s="1"/>
  <c r="F99"/>
  <c r="K99" s="1"/>
  <c r="F98"/>
  <c r="K98" s="1"/>
  <c r="F97"/>
  <c r="K97" s="1"/>
  <c r="F96"/>
  <c r="K96" s="1"/>
  <c r="F95"/>
  <c r="K95" s="1"/>
  <c r="F93"/>
  <c r="F92"/>
  <c r="F91"/>
  <c r="K91"/>
  <c r="F89"/>
  <c r="K89" s="1"/>
  <c r="F88"/>
  <c r="K88" s="1"/>
  <c r="F86"/>
  <c r="K86" s="1"/>
  <c r="F85"/>
  <c r="K85" s="1"/>
  <c r="F84"/>
  <c r="K84" s="1"/>
  <c r="F83"/>
  <c r="K83" s="1"/>
  <c r="F82"/>
  <c r="F81"/>
  <c r="F80"/>
  <c r="F79"/>
  <c r="F78"/>
  <c r="F77"/>
  <c r="F76"/>
  <c r="K76" s="1"/>
  <c r="F75"/>
  <c r="K75" s="1"/>
  <c r="F73"/>
  <c r="F72"/>
  <c r="F33" i="5"/>
  <c r="F71" i="3"/>
  <c r="K71"/>
  <c r="F70"/>
  <c r="K70"/>
  <c r="F69"/>
  <c r="K69"/>
  <c r="F68"/>
  <c r="K68"/>
  <c r="F67"/>
  <c r="K67"/>
  <c r="F66"/>
  <c r="F64"/>
  <c r="F30" i="5" s="1"/>
  <c r="F63" i="3"/>
  <c r="K63" s="1"/>
  <c r="F62"/>
  <c r="F60"/>
  <c r="F59"/>
  <c r="F57"/>
  <c r="K57"/>
  <c r="F56"/>
  <c r="K56"/>
  <c r="F55"/>
  <c r="K55"/>
  <c r="F54"/>
  <c r="F53"/>
  <c r="K53" s="1"/>
  <c r="F51"/>
  <c r="K51" s="1"/>
  <c r="F50"/>
  <c r="K50" s="1"/>
  <c r="F49"/>
  <c r="F48"/>
  <c r="K48" s="1"/>
  <c r="F46"/>
  <c r="K46" s="1"/>
  <c r="F42"/>
  <c r="K42" s="1"/>
  <c r="F41"/>
  <c r="F40"/>
  <c r="K40" s="1"/>
  <c r="F38"/>
  <c r="K38" s="1"/>
  <c r="F37"/>
  <c r="K37" s="1"/>
  <c r="F36"/>
  <c r="K36" s="1"/>
  <c r="F35"/>
  <c r="K35" s="1"/>
  <c r="F34"/>
  <c r="F32"/>
  <c r="K32" s="1"/>
  <c r="F31"/>
  <c r="K31" s="1"/>
  <c r="F30"/>
  <c r="K30" s="1"/>
  <c r="F29"/>
  <c r="K29" s="1"/>
  <c r="F27"/>
  <c r="K27" s="1"/>
  <c r="F26"/>
  <c r="K26" s="1"/>
  <c r="F25"/>
  <c r="K25" s="1"/>
  <c r="F24"/>
  <c r="O136" i="4"/>
  <c r="N136"/>
  <c r="O131"/>
  <c r="N131"/>
  <c r="O127"/>
  <c r="N127"/>
  <c r="O119"/>
  <c r="N119"/>
  <c r="O115"/>
  <c r="N115"/>
  <c r="O108"/>
  <c r="N108"/>
  <c r="O101"/>
  <c r="N101"/>
  <c r="O92"/>
  <c r="O83"/>
  <c r="N83"/>
  <c r="O76"/>
  <c r="N76"/>
  <c r="O70"/>
  <c r="N70"/>
  <c r="O66"/>
  <c r="N66"/>
  <c r="O48"/>
  <c r="N48"/>
  <c r="O39"/>
  <c r="N39"/>
  <c r="O33"/>
  <c r="N33"/>
  <c r="O30"/>
  <c r="O145"/>
  <c r="N30"/>
  <c r="N145"/>
  <c r="H27" i="1"/>
  <c r="I27"/>
  <c r="J27"/>
  <c r="H28"/>
  <c r="I28"/>
  <c r="J28"/>
  <c r="H29"/>
  <c r="I29"/>
  <c r="J29"/>
  <c r="H60"/>
  <c r="I60"/>
  <c r="J60"/>
  <c r="H69"/>
  <c r="I69"/>
  <c r="J69"/>
  <c r="H70"/>
  <c r="I70"/>
  <c r="J70"/>
  <c r="H72"/>
  <c r="I72"/>
  <c r="J72"/>
  <c r="H73"/>
  <c r="I73"/>
  <c r="J73"/>
  <c r="H74"/>
  <c r="I74"/>
  <c r="J74"/>
  <c r="H75"/>
  <c r="I75"/>
  <c r="J75"/>
  <c r="H78"/>
  <c r="I78"/>
  <c r="J78"/>
  <c r="H79"/>
  <c r="I79"/>
  <c r="J79"/>
  <c r="H82"/>
  <c r="I82"/>
  <c r="J82"/>
  <c r="H83"/>
  <c r="I83"/>
  <c r="J83"/>
  <c r="H84"/>
  <c r="I84"/>
  <c r="J84"/>
  <c r="H90"/>
  <c r="I90"/>
  <c r="J90"/>
  <c r="H91"/>
  <c r="I91"/>
  <c r="J91"/>
  <c r="I92"/>
  <c r="J92"/>
  <c r="H93"/>
  <c r="I93"/>
  <c r="J93"/>
  <c r="H94"/>
  <c r="I94"/>
  <c r="J94"/>
  <c r="H96"/>
  <c r="I96"/>
  <c r="J96"/>
  <c r="G96"/>
  <c r="G94"/>
  <c r="G93"/>
  <c r="G92"/>
  <c r="G91"/>
  <c r="G90"/>
  <c r="G84"/>
  <c r="G83"/>
  <c r="G82"/>
  <c r="G79"/>
  <c r="G78"/>
  <c r="G75"/>
  <c r="G74"/>
  <c r="G73"/>
  <c r="G72"/>
  <c r="G70"/>
  <c r="G69"/>
  <c r="G60"/>
  <c r="G29"/>
  <c r="G28"/>
  <c r="G27"/>
  <c r="F23" i="3"/>
  <c r="K23" s="1"/>
  <c r="H591"/>
  <c r="H95" i="1" s="1"/>
  <c r="G591" i="3"/>
  <c r="G95" i="1" s="1"/>
  <c r="H586" i="3"/>
  <c r="H183" i="5" s="1"/>
  <c r="G586" i="3"/>
  <c r="G183" i="5" s="1"/>
  <c r="H566" i="3"/>
  <c r="H182" i="5" s="1"/>
  <c r="G566" i="3"/>
  <c r="G182" i="5" s="1"/>
  <c r="H544" i="3"/>
  <c r="H181" i="5" s="1"/>
  <c r="G544" i="3"/>
  <c r="G181" i="5" s="1"/>
  <c r="H541" i="3"/>
  <c r="H180" i="5" s="1"/>
  <c r="G541" i="3"/>
  <c r="G180" i="5" s="1"/>
  <c r="H536" i="3"/>
  <c r="G536"/>
  <c r="H531"/>
  <c r="H89" i="1" s="1"/>
  <c r="G531" i="3"/>
  <c r="H524"/>
  <c r="H176" i="5" s="1"/>
  <c r="G524" i="3"/>
  <c r="G176" i="5" s="1"/>
  <c r="H521" i="3"/>
  <c r="G521"/>
  <c r="G88" i="1" s="1"/>
  <c r="H516" i="3"/>
  <c r="H174" i="5" s="1"/>
  <c r="G516" i="3"/>
  <c r="G174" i="5" s="1"/>
  <c r="H512" i="3"/>
  <c r="H173" i="5" s="1"/>
  <c r="G512" i="3"/>
  <c r="G173" i="5" s="1"/>
  <c r="H503" i="3"/>
  <c r="G503"/>
  <c r="G172" i="5" s="1"/>
  <c r="H497" i="3"/>
  <c r="G497"/>
  <c r="G170" i="5" s="1"/>
  <c r="H481" i="3"/>
  <c r="H169" i="5" s="1"/>
  <c r="G481" i="3"/>
  <c r="G169" i="5" s="1"/>
  <c r="H478" i="3"/>
  <c r="H168" i="5" s="1"/>
  <c r="G478" i="3"/>
  <c r="G168" i="5" s="1"/>
  <c r="H471" i="3"/>
  <c r="G471"/>
  <c r="G167" i="5" s="1"/>
  <c r="H468" i="3"/>
  <c r="H166" i="5" s="1"/>
  <c r="G468" i="3"/>
  <c r="G166" i="5" s="1"/>
  <c r="H465" i="3"/>
  <c r="H165" i="5" s="1"/>
  <c r="G465" i="3"/>
  <c r="G165" i="5" s="1"/>
  <c r="H461" i="3"/>
  <c r="H164" i="5" s="1"/>
  <c r="G461" i="3"/>
  <c r="G76" i="1" s="1"/>
  <c r="H426" i="3"/>
  <c r="H131" i="5" s="1"/>
  <c r="G426" i="3"/>
  <c r="H412"/>
  <c r="H123" i="5" s="1"/>
  <c r="G412" i="3"/>
  <c r="G123" i="5" s="1"/>
  <c r="H409" i="3"/>
  <c r="H122" i="5" s="1"/>
  <c r="G409" i="3"/>
  <c r="G122" i="5" s="1"/>
  <c r="H406" i="3"/>
  <c r="H121" i="5" s="1"/>
  <c r="G406" i="3"/>
  <c r="G121" i="5" s="1"/>
  <c r="H402" i="3"/>
  <c r="H119" i="5" s="1"/>
  <c r="G402" i="3"/>
  <c r="G119" i="5" s="1"/>
  <c r="H399" i="3"/>
  <c r="H118" i="5" s="1"/>
  <c r="G399" i="3"/>
  <c r="G118" i="5" s="1"/>
  <c r="H396" i="3"/>
  <c r="H117" i="5" s="1"/>
  <c r="G396" i="3"/>
  <c r="G117" i="5" s="1"/>
  <c r="H391" i="3"/>
  <c r="H116" i="5" s="1"/>
  <c r="G391" i="3"/>
  <c r="H388"/>
  <c r="H115" i="5" s="1"/>
  <c r="G388" i="3"/>
  <c r="G115" i="5" s="1"/>
  <c r="H383" i="3"/>
  <c r="G383"/>
  <c r="G114" i="5" s="1"/>
  <c r="H375" i="3"/>
  <c r="H113" i="5" s="1"/>
  <c r="G375" i="3"/>
  <c r="G113" i="5" s="1"/>
  <c r="H361" i="3"/>
  <c r="H112" i="5" s="1"/>
  <c r="G361" i="3"/>
  <c r="H160"/>
  <c r="H48" i="5" s="1"/>
  <c r="G160" i="3"/>
  <c r="G48" i="5" s="1"/>
  <c r="H151" i="3"/>
  <c r="H47" i="5" s="1"/>
  <c r="G151" i="3"/>
  <c r="G47" i="5" s="1"/>
  <c r="H142" i="3"/>
  <c r="G142"/>
  <c r="H139"/>
  <c r="G139"/>
  <c r="G45" i="5" s="1"/>
  <c r="H125" i="3"/>
  <c r="H42" i="5" s="1"/>
  <c r="G125" i="3"/>
  <c r="G33" i="1" s="1"/>
  <c r="H121" i="3"/>
  <c r="H41" i="5" s="1"/>
  <c r="G121" i="3"/>
  <c r="G41" i="5" s="1"/>
  <c r="H112" i="3"/>
  <c r="H32" i="1" s="1"/>
  <c r="G112" i="3"/>
  <c r="G40" i="5" s="1"/>
  <c r="H108" i="3"/>
  <c r="H39" i="5" s="1"/>
  <c r="G108" i="3"/>
  <c r="H94"/>
  <c r="H38" i="5" s="1"/>
  <c r="G94" i="3"/>
  <c r="G38" i="5" s="1"/>
  <c r="H90" i="3"/>
  <c r="H30" i="1" s="1"/>
  <c r="G90" i="3"/>
  <c r="H74"/>
  <c r="G74"/>
  <c r="G35" i="5" s="1"/>
  <c r="H65" i="3"/>
  <c r="H31" i="5" s="1"/>
  <c r="G65" i="3"/>
  <c r="G31" i="5" s="1"/>
  <c r="H61" i="3"/>
  <c r="H29" i="5" s="1"/>
  <c r="G61" i="3"/>
  <c r="G29" i="5" s="1"/>
  <c r="H58" i="3"/>
  <c r="H28" i="5" s="1"/>
  <c r="G58" i="3"/>
  <c r="G28" i="5" s="1"/>
  <c r="H52" i="3"/>
  <c r="H27" i="5" s="1"/>
  <c r="G52" i="3"/>
  <c r="G27" i="5" s="1"/>
  <c r="H47" i="3"/>
  <c r="H26" i="5" s="1"/>
  <c r="G47" i="3"/>
  <c r="G26" i="5" s="1"/>
  <c r="H39" i="3"/>
  <c r="H25" i="5" s="1"/>
  <c r="G39" i="3"/>
  <c r="G25" i="5" s="1"/>
  <c r="H33" i="3"/>
  <c r="H24" i="5" s="1"/>
  <c r="G33" i="3"/>
  <c r="G24" i="5" s="1"/>
  <c r="H28" i="3"/>
  <c r="H23" i="5" s="1"/>
  <c r="G28" i="3"/>
  <c r="G23" i="5" s="1"/>
  <c r="H22" i="3"/>
  <c r="G22"/>
  <c r="I58"/>
  <c r="E58"/>
  <c r="E28" i="5" s="1"/>
  <c r="B13"/>
  <c r="B142" s="1"/>
  <c r="B10"/>
  <c r="I20" i="4"/>
  <c r="I17"/>
  <c r="I155"/>
  <c r="I152"/>
  <c r="B452" i="3"/>
  <c r="B439"/>
  <c r="B436"/>
  <c r="B354"/>
  <c r="B351"/>
  <c r="B312"/>
  <c r="B309"/>
  <c r="B177"/>
  <c r="B180"/>
  <c r="E47" i="5"/>
  <c r="Q66" i="4"/>
  <c r="P66"/>
  <c r="L66"/>
  <c r="J27"/>
  <c r="J26"/>
  <c r="C198" i="3"/>
  <c r="I108"/>
  <c r="I31" i="1" s="1"/>
  <c r="E108" i="3"/>
  <c r="E96" i="1"/>
  <c r="E22" i="3"/>
  <c r="J521"/>
  <c r="I521"/>
  <c r="I175" i="5" s="1"/>
  <c r="E521" i="3"/>
  <c r="I142"/>
  <c r="E142"/>
  <c r="I151"/>
  <c r="I47" i="5" s="1"/>
  <c r="E151" i="3"/>
  <c r="F451"/>
  <c r="F435"/>
  <c r="F350"/>
  <c r="F308"/>
  <c r="F176"/>
  <c r="B9" i="5"/>
  <c r="B154" s="1"/>
  <c r="E178"/>
  <c r="E171"/>
  <c r="E130"/>
  <c r="E129"/>
  <c r="E128"/>
  <c r="E127"/>
  <c r="E120"/>
  <c r="E44"/>
  <c r="E43"/>
  <c r="E37"/>
  <c r="E34"/>
  <c r="E33"/>
  <c r="E32"/>
  <c r="K32" s="1"/>
  <c r="E30"/>
  <c r="F12"/>
  <c r="F10"/>
  <c r="F9"/>
  <c r="E9"/>
  <c r="G734"/>
  <c r="O96"/>
  <c r="N96"/>
  <c r="M96"/>
  <c r="L96"/>
  <c r="L136" i="4"/>
  <c r="L131"/>
  <c r="L127"/>
  <c r="L119"/>
  <c r="L115"/>
  <c r="L108"/>
  <c r="L101"/>
  <c r="L76"/>
  <c r="L70"/>
  <c r="L48"/>
  <c r="L39"/>
  <c r="L33"/>
  <c r="L30"/>
  <c r="E591" i="3"/>
  <c r="E184" i="5" s="1"/>
  <c r="E586" i="3"/>
  <c r="E183" i="5" s="1"/>
  <c r="E566" i="3"/>
  <c r="E182" i="5" s="1"/>
  <c r="E544" i="3"/>
  <c r="E181" i="5" s="1"/>
  <c r="E541" i="3"/>
  <c r="E536"/>
  <c r="E531"/>
  <c r="E524"/>
  <c r="E516"/>
  <c r="P105" i="9" s="1"/>
  <c r="F105" s="1"/>
  <c r="E512" i="3"/>
  <c r="P104" i="9" s="1"/>
  <c r="E503" i="3"/>
  <c r="E172" i="5" s="1"/>
  <c r="E497" i="3"/>
  <c r="E481"/>
  <c r="E169" i="5" s="1"/>
  <c r="E478" i="3"/>
  <c r="E471"/>
  <c r="E468"/>
  <c r="E166" i="5" s="1"/>
  <c r="E465" i="3"/>
  <c r="E165" i="5" s="1"/>
  <c r="E461" i="3"/>
  <c r="E164" i="5" s="1"/>
  <c r="E426" i="3"/>
  <c r="E429" s="1"/>
  <c r="E412"/>
  <c r="E62" i="1" s="1"/>
  <c r="E409" i="3"/>
  <c r="E122" i="5" s="1"/>
  <c r="E406" i="3"/>
  <c r="E121" i="5" s="1"/>
  <c r="E402" i="3"/>
  <c r="E119" i="5" s="1"/>
  <c r="E399" i="3"/>
  <c r="E396"/>
  <c r="E391"/>
  <c r="E116" i="5" s="1"/>
  <c r="E388" i="3"/>
  <c r="E115" i="5" s="1"/>
  <c r="E383" i="3"/>
  <c r="E114" i="5" s="1"/>
  <c r="E375" i="3"/>
  <c r="E113" i="5" s="1"/>
  <c r="K113" s="1"/>
  <c r="E361" i="3"/>
  <c r="E112" i="5" s="1"/>
  <c r="E160" i="3"/>
  <c r="E139"/>
  <c r="E125"/>
  <c r="E121"/>
  <c r="E112"/>
  <c r="E94"/>
  <c r="E90"/>
  <c r="E65"/>
  <c r="E61"/>
  <c r="E29" i="5" s="1"/>
  <c r="E52" i="3"/>
  <c r="E47"/>
  <c r="E39"/>
  <c r="E33"/>
  <c r="E24" i="5" s="1"/>
  <c r="E28" i="3"/>
  <c r="F454"/>
  <c r="F438"/>
  <c r="F353"/>
  <c r="F311"/>
  <c r="E94" i="1"/>
  <c r="E93"/>
  <c r="E92"/>
  <c r="E91"/>
  <c r="E90"/>
  <c r="E84"/>
  <c r="E83"/>
  <c r="E82"/>
  <c r="E79"/>
  <c r="E78"/>
  <c r="E75"/>
  <c r="E74"/>
  <c r="E73"/>
  <c r="E72"/>
  <c r="E70"/>
  <c r="E69"/>
  <c r="E60"/>
  <c r="E29"/>
  <c r="E28"/>
  <c r="E27"/>
  <c r="P136" i="4"/>
  <c r="P131"/>
  <c r="P127"/>
  <c r="P119"/>
  <c r="P115"/>
  <c r="P108"/>
  <c r="P101"/>
  <c r="P83"/>
  <c r="P76"/>
  <c r="P70"/>
  <c r="P48"/>
  <c r="P39"/>
  <c r="P33"/>
  <c r="P30"/>
  <c r="P145"/>
  <c r="R189"/>
  <c r="I154"/>
  <c r="L151"/>
  <c r="I151"/>
  <c r="I149"/>
  <c r="Q131"/>
  <c r="Q108"/>
  <c r="Q101"/>
  <c r="Q92"/>
  <c r="Q83"/>
  <c r="Q76"/>
  <c r="Q70"/>
  <c r="J41"/>
  <c r="R41"/>
  <c r="Q39"/>
  <c r="I19"/>
  <c r="L16"/>
  <c r="I16"/>
  <c r="I14"/>
  <c r="I591" i="3"/>
  <c r="I95" i="1" s="1"/>
  <c r="I586" i="3"/>
  <c r="I183" i="5" s="1"/>
  <c r="I566" i="3"/>
  <c r="I182" i="5" s="1"/>
  <c r="I544" i="3"/>
  <c r="I181" i="5" s="1"/>
  <c r="I541" i="3"/>
  <c r="I180" i="5" s="1"/>
  <c r="I536" i="3"/>
  <c r="I179" i="5" s="1"/>
  <c r="I531" i="3"/>
  <c r="I89" i="1" s="1"/>
  <c r="I524" i="3"/>
  <c r="I516"/>
  <c r="I512"/>
  <c r="I503"/>
  <c r="I497"/>
  <c r="I481"/>
  <c r="I169" i="5" s="1"/>
  <c r="I478" i="3"/>
  <c r="I168" i="5" s="1"/>
  <c r="I471" i="3"/>
  <c r="I468"/>
  <c r="I166" i="5" s="1"/>
  <c r="I465" i="3"/>
  <c r="I165" i="5" s="1"/>
  <c r="I461" i="3"/>
  <c r="I426"/>
  <c r="I412"/>
  <c r="I62" i="1" s="1"/>
  <c r="I409" i="3"/>
  <c r="I122" i="5" s="1"/>
  <c r="I406" i="3"/>
  <c r="I121" i="5" s="1"/>
  <c r="I402" i="3"/>
  <c r="I119" i="5" s="1"/>
  <c r="I399" i="3"/>
  <c r="I118" i="5" s="1"/>
  <c r="I396" i="3"/>
  <c r="I391"/>
  <c r="I116" i="5" s="1"/>
  <c r="I388" i="3"/>
  <c r="I115" i="5" s="1"/>
  <c r="I383" i="3"/>
  <c r="I375"/>
  <c r="I113" i="5" s="1"/>
  <c r="I361" i="3"/>
  <c r="I160"/>
  <c r="I48" i="5" s="1"/>
  <c r="I139" i="3"/>
  <c r="I36" i="1" s="1"/>
  <c r="I125" i="3"/>
  <c r="I121"/>
  <c r="I41" i="5" s="1"/>
  <c r="I112" i="3"/>
  <c r="I94"/>
  <c r="I38" i="5" s="1"/>
  <c r="I90" i="3"/>
  <c r="I74"/>
  <c r="I26" i="1" s="1"/>
  <c r="I65" i="3"/>
  <c r="I31" i="5" s="1"/>
  <c r="I61" i="3"/>
  <c r="I29" i="5" s="1"/>
  <c r="I52" i="3"/>
  <c r="I27" i="5" s="1"/>
  <c r="I47" i="3"/>
  <c r="I26" i="5" s="1"/>
  <c r="I39" i="3"/>
  <c r="I25" i="5" s="1"/>
  <c r="I33" i="3"/>
  <c r="I24" i="5" s="1"/>
  <c r="I28" i="3"/>
  <c r="I23" i="5" s="1"/>
  <c r="I22" i="3"/>
  <c r="E451"/>
  <c r="B451"/>
  <c r="E435"/>
  <c r="B435"/>
  <c r="E350"/>
  <c r="B350"/>
  <c r="E308"/>
  <c r="E176"/>
  <c r="B176"/>
  <c r="K69" i="1"/>
  <c r="K68" s="1"/>
  <c r="L69"/>
  <c r="L68" s="1"/>
  <c r="M69"/>
  <c r="M68" s="1"/>
  <c r="K70"/>
  <c r="L70"/>
  <c r="M70"/>
  <c r="K71"/>
  <c r="L71"/>
  <c r="M71"/>
  <c r="K72"/>
  <c r="L72"/>
  <c r="M72"/>
  <c r="K73"/>
  <c r="L73"/>
  <c r="M73"/>
  <c r="K74"/>
  <c r="L74"/>
  <c r="M74"/>
  <c r="K75"/>
  <c r="L75"/>
  <c r="M75"/>
  <c r="K76"/>
  <c r="L76"/>
  <c r="L66"/>
  <c r="M76"/>
  <c r="L77"/>
  <c r="L86"/>
  <c r="K77"/>
  <c r="K86"/>
  <c r="L25"/>
  <c r="L22"/>
  <c r="K25"/>
  <c r="K22"/>
  <c r="K64" s="1"/>
  <c r="L38"/>
  <c r="L64" s="1"/>
  <c r="L65" s="1"/>
  <c r="K38"/>
  <c r="M77"/>
  <c r="M38"/>
  <c r="M25"/>
  <c r="M22" s="1"/>
  <c r="M64" s="1"/>
  <c r="M65" s="1"/>
  <c r="M56"/>
  <c r="M86"/>
  <c r="L56"/>
  <c r="K56"/>
  <c r="Q30" i="4"/>
  <c r="J52" i="3"/>
  <c r="J27" i="5" s="1"/>
  <c r="J28" i="3"/>
  <c r="J23" i="5" s="1"/>
  <c r="J383" i="3"/>
  <c r="J114" i="5" s="1"/>
  <c r="J39" i="3"/>
  <c r="J25" i="5" s="1"/>
  <c r="J139" i="3"/>
  <c r="J36" i="1" s="1"/>
  <c r="J396" i="3"/>
  <c r="J117" i="5" s="1"/>
  <c r="J151" i="3"/>
  <c r="J47" i="5" s="1"/>
  <c r="J33" i="3"/>
  <c r="J24" i="5" s="1"/>
  <c r="J47" i="3"/>
  <c r="J65"/>
  <c r="J31" i="5" s="1"/>
  <c r="J74" i="3"/>
  <c r="J90"/>
  <c r="J94"/>
  <c r="J38" i="5" s="1"/>
  <c r="J112" i="3"/>
  <c r="J121"/>
  <c r="J125"/>
  <c r="J33" i="1" s="1"/>
  <c r="J461" i="3"/>
  <c r="J164" i="5" s="1"/>
  <c r="J468" i="3"/>
  <c r="J166" i="5" s="1"/>
  <c r="J497" i="3"/>
  <c r="J170" i="5" s="1"/>
  <c r="J524" i="3"/>
  <c r="J536"/>
  <c r="J179" i="5" s="1"/>
  <c r="J406" i="3"/>
  <c r="J121" i="5" s="1"/>
  <c r="J409" i="3"/>
  <c r="J122" i="5" s="1"/>
  <c r="J388" i="3"/>
  <c r="J115" i="5" s="1"/>
  <c r="J391" i="3"/>
  <c r="J116" i="5" s="1"/>
  <c r="J544" i="3"/>
  <c r="J181" i="5" s="1"/>
  <c r="J142" i="3"/>
  <c r="J46" i="5" s="1"/>
  <c r="J22" i="3"/>
  <c r="J61"/>
  <c r="J29" i="5" s="1"/>
  <c r="J375" i="3"/>
  <c r="J113" i="5" s="1"/>
  <c r="J412" i="3"/>
  <c r="J399"/>
  <c r="J118" i="5" s="1"/>
  <c r="J402" i="3"/>
  <c r="J119" i="5" s="1"/>
  <c r="J361" i="3"/>
  <c r="Q48" i="4"/>
  <c r="Q33"/>
  <c r="Q127"/>
  <c r="M16"/>
  <c r="M151"/>
  <c r="Q119"/>
  <c r="Q115"/>
  <c r="Q136"/>
  <c r="M19"/>
  <c r="M154"/>
  <c r="J426" i="3"/>
  <c r="J429" s="1"/>
  <c r="J132" i="5" s="1"/>
  <c r="J465" i="3"/>
  <c r="J165" i="5" s="1"/>
  <c r="J471" i="3"/>
  <c r="J167" i="5" s="1"/>
  <c r="J516" i="3"/>
  <c r="J174" i="5" s="1"/>
  <c r="J541" i="3"/>
  <c r="J180" i="5" s="1"/>
  <c r="J566" i="3"/>
  <c r="J182" i="5" s="1"/>
  <c r="J481" i="3"/>
  <c r="J169" i="5" s="1"/>
  <c r="J478" i="3"/>
  <c r="J168" i="5" s="1"/>
  <c r="J531" i="3"/>
  <c r="J177" i="5" s="1"/>
  <c r="J586" i="3"/>
  <c r="J183" i="5" s="1"/>
  <c r="J591" i="3"/>
  <c r="J184" i="5" s="1"/>
  <c r="J503" i="3"/>
  <c r="J512"/>
  <c r="J160"/>
  <c r="J48" i="5" s="1"/>
  <c r="J108" i="3"/>
  <c r="J58"/>
  <c r="J28" i="5" s="1"/>
  <c r="M141" i="4"/>
  <c r="M115"/>
  <c r="K375" i="3"/>
  <c r="R29" i="4"/>
  <c r="R27"/>
  <c r="R25"/>
  <c r="R23"/>
  <c r="R21"/>
  <c r="R19"/>
  <c r="R17"/>
  <c r="R15"/>
  <c r="R13"/>
  <c r="R28"/>
  <c r="R24"/>
  <c r="R20"/>
  <c r="R16"/>
  <c r="R12"/>
  <c r="R145"/>
  <c r="R186" s="1"/>
  <c r="K145"/>
  <c r="R26"/>
  <c r="R22"/>
  <c r="R18"/>
  <c r="R14"/>
  <c r="M76"/>
  <c r="M70"/>
  <c r="I176" i="5"/>
  <c r="H62" i="1"/>
  <c r="H76"/>
  <c r="H172" i="5"/>
  <c r="H184"/>
  <c r="K398" i="3"/>
  <c r="K545"/>
  <c r="H33" i="1"/>
  <c r="F409" i="3"/>
  <c r="F122" i="5" s="1"/>
  <c r="K122" s="1"/>
  <c r="E117"/>
  <c r="E26"/>
  <c r="F178"/>
  <c r="K483" i="3"/>
  <c r="F130" i="5"/>
  <c r="H31" i="1"/>
  <c r="F15"/>
  <c r="F355" i="3"/>
  <c r="K475"/>
  <c r="K467"/>
  <c r="E174" i="5"/>
  <c r="K466" i="3"/>
  <c r="G9" i="9"/>
  <c r="N9"/>
  <c r="J16"/>
  <c r="J20"/>
  <c r="J35"/>
  <c r="J37"/>
  <c r="J40"/>
  <c r="J45"/>
  <c r="J54"/>
  <c r="J60"/>
  <c r="I69"/>
  <c r="L122"/>
  <c r="L116"/>
  <c r="L113"/>
  <c r="I112"/>
  <c r="I109"/>
  <c r="I131"/>
  <c r="I129"/>
  <c r="J112"/>
  <c r="J105"/>
  <c r="J93"/>
  <c r="J87"/>
  <c r="I74"/>
  <c r="I104"/>
  <c r="I97"/>
  <c r="F94"/>
  <c r="L92"/>
  <c r="L88"/>
  <c r="L87"/>
  <c r="J80"/>
  <c r="J74"/>
  <c r="I13"/>
  <c r="I14"/>
  <c r="F16"/>
  <c r="L16"/>
  <c r="I17"/>
  <c r="F18"/>
  <c r="L18"/>
  <c r="I19"/>
  <c r="F20"/>
  <c r="L20"/>
  <c r="I21"/>
  <c r="F22"/>
  <c r="L22"/>
  <c r="I25"/>
  <c r="L25"/>
  <c r="F26"/>
  <c r="I26"/>
  <c r="L26"/>
  <c r="F27"/>
  <c r="I27"/>
  <c r="L27"/>
  <c r="I35"/>
  <c r="L35"/>
  <c r="F36"/>
  <c r="I36"/>
  <c r="L36"/>
  <c r="F37"/>
  <c r="I37"/>
  <c r="L37"/>
  <c r="F38"/>
  <c r="I38"/>
  <c r="L38"/>
  <c r="F40"/>
  <c r="I40"/>
  <c r="L40"/>
  <c r="F42"/>
  <c r="I42"/>
  <c r="L42"/>
  <c r="F43"/>
  <c r="I43"/>
  <c r="L43"/>
  <c r="I44"/>
  <c r="L44"/>
  <c r="I45"/>
  <c r="L45"/>
  <c r="I51"/>
  <c r="I52"/>
  <c r="L52"/>
  <c r="I53"/>
  <c r="L53"/>
  <c r="I54"/>
  <c r="L54"/>
  <c r="I55"/>
  <c r="L55"/>
  <c r="I58"/>
  <c r="L58"/>
  <c r="I59"/>
  <c r="L59"/>
  <c r="I60"/>
  <c r="L60"/>
  <c r="I61"/>
  <c r="L61"/>
  <c r="I62"/>
  <c r="L62"/>
  <c r="I65"/>
  <c r="L65"/>
  <c r="I66"/>
  <c r="L66"/>
  <c r="J69"/>
  <c r="J70"/>
  <c r="F440" i="3"/>
  <c r="F131" i="9"/>
  <c r="Q40"/>
  <c r="G40" s="1"/>
  <c r="N40" s="1"/>
  <c r="K117" i="3"/>
  <c r="K123"/>
  <c r="K124"/>
  <c r="K135"/>
  <c r="K548"/>
  <c r="K567"/>
  <c r="K573"/>
  <c r="K580"/>
  <c r="J419"/>
  <c r="J124" i="5" s="1"/>
  <c r="I177"/>
  <c r="Q87" i="9"/>
  <c r="G87" s="1"/>
  <c r="P114"/>
  <c r="E46" i="5"/>
  <c r="L129" i="9"/>
  <c r="K583" i="3"/>
  <c r="K116"/>
  <c r="Q16" i="9"/>
  <c r="G16" s="1"/>
  <c r="N16" s="1"/>
  <c r="Q4"/>
  <c r="L4" s="1"/>
  <c r="P95"/>
  <c r="P110"/>
  <c r="P28"/>
  <c r="E358" i="3"/>
  <c r="E459"/>
  <c r="E184"/>
  <c r="P89" i="9"/>
  <c r="I123" i="5"/>
  <c r="I174"/>
  <c r="E131"/>
  <c r="I46"/>
  <c r="G71" i="1"/>
  <c r="K49" i="3"/>
  <c r="K54"/>
  <c r="K62"/>
  <c r="K64"/>
  <c r="K72"/>
  <c r="K33" i="5"/>
  <c r="K401" i="3"/>
  <c r="K463"/>
  <c r="I40" i="5"/>
  <c r="L51" i="9"/>
  <c r="E26" i="1"/>
  <c r="E35" i="5"/>
  <c r="E41"/>
  <c r="E57" i="1"/>
  <c r="E95"/>
  <c r="F56" i="5"/>
  <c r="B101"/>
  <c r="B57"/>
  <c r="G62" i="1"/>
  <c r="G89"/>
  <c r="G177" i="5"/>
  <c r="G179"/>
  <c r="G85" i="1"/>
  <c r="K59" i="3"/>
  <c r="K499"/>
  <c r="K513"/>
  <c r="K593"/>
  <c r="I35" i="5"/>
  <c r="I117"/>
  <c r="F391" i="3"/>
  <c r="F116" i="5"/>
  <c r="Q2" i="9"/>
  <c r="K543" i="3"/>
  <c r="F541"/>
  <c r="R148" i="4"/>
  <c r="R156"/>
  <c r="F456" i="3"/>
  <c r="L131" i="9"/>
  <c r="I15"/>
  <c r="J15"/>
  <c r="F122"/>
  <c r="L70"/>
  <c r="J14"/>
  <c r="J17"/>
  <c r="J19"/>
  <c r="J21"/>
  <c r="J25"/>
  <c r="J26"/>
  <c r="J27"/>
  <c r="J38"/>
  <c r="J42"/>
  <c r="J44"/>
  <c r="J51"/>
  <c r="J53"/>
  <c r="J55"/>
  <c r="J59"/>
  <c r="J61"/>
  <c r="J65"/>
  <c r="J66"/>
  <c r="L69"/>
  <c r="I70"/>
  <c r="J130"/>
  <c r="I123"/>
  <c r="I122"/>
  <c r="L117"/>
  <c r="F117"/>
  <c r="F116"/>
  <c r="I113"/>
  <c r="L112"/>
  <c r="L109"/>
  <c r="F109"/>
  <c r="L108"/>
  <c r="L110" s="1"/>
  <c r="F108"/>
  <c r="F110" s="1"/>
  <c r="L130"/>
  <c r="F130"/>
  <c r="J122"/>
  <c r="J117"/>
  <c r="J116"/>
  <c r="J113"/>
  <c r="J114" s="1"/>
  <c r="J109"/>
  <c r="J104"/>
  <c r="J98"/>
  <c r="J94"/>
  <c r="J92"/>
  <c r="J88"/>
  <c r="L80"/>
  <c r="L79"/>
  <c r="I79"/>
  <c r="L74"/>
  <c r="L73"/>
  <c r="I73"/>
  <c r="I75" s="1"/>
  <c r="L105"/>
  <c r="L104"/>
  <c r="L98"/>
  <c r="I98"/>
  <c r="L97"/>
  <c r="I94"/>
  <c r="L93"/>
  <c r="F93"/>
  <c r="I92"/>
  <c r="L91"/>
  <c r="I91"/>
  <c r="F91"/>
  <c r="F88"/>
  <c r="I87"/>
  <c r="L15"/>
  <c r="L124"/>
  <c r="F125"/>
  <c r="J112" i="5"/>
  <c r="J22"/>
  <c r="J176"/>
  <c r="I131"/>
  <c r="I167"/>
  <c r="I80" i="1"/>
  <c r="I184" i="5"/>
  <c r="E23"/>
  <c r="E123"/>
  <c r="P123" i="9"/>
  <c r="F123" s="1"/>
  <c r="E176" i="5"/>
  <c r="E138"/>
  <c r="B191"/>
  <c r="B138"/>
  <c r="E31" i="1"/>
  <c r="B60" i="5"/>
  <c r="I28"/>
  <c r="G26" i="1"/>
  <c r="G46" i="5"/>
  <c r="G112"/>
  <c r="G164"/>
  <c r="H177"/>
  <c r="K34" i="3"/>
  <c r="F32" i="5"/>
  <c r="K80" i="3"/>
  <c r="K82"/>
  <c r="K485"/>
  <c r="F503"/>
  <c r="K517"/>
  <c r="F516"/>
  <c r="F174" i="5" s="1"/>
  <c r="K174" s="1"/>
  <c r="K525" i="3"/>
  <c r="K537"/>
  <c r="F536"/>
  <c r="F179" i="5" s="1"/>
  <c r="Q117" i="9"/>
  <c r="G117" s="1"/>
  <c r="K559" i="3"/>
  <c r="K563"/>
  <c r="M567"/>
  <c r="F412"/>
  <c r="K412" s="1"/>
  <c r="G57" i="1"/>
  <c r="F461" i="3"/>
  <c r="F164" i="5" s="1"/>
  <c r="K164" s="1"/>
  <c r="F61" i="3"/>
  <c r="F57" i="5"/>
  <c r="H88" i="1"/>
  <c r="J42" i="5"/>
  <c r="J58" i="1"/>
  <c r="K547" i="3"/>
  <c r="B56" i="5"/>
  <c r="H85" i="1"/>
  <c r="E167" i="5"/>
  <c r="E80" i="1"/>
  <c r="H114" i="5"/>
  <c r="H59" i="1"/>
  <c r="H429" i="3"/>
  <c r="H132" i="5"/>
  <c r="H167"/>
  <c r="H80" i="1"/>
  <c r="P118" i="9"/>
  <c r="J40" i="5"/>
  <c r="M569" i="3"/>
  <c r="K569"/>
  <c r="M571"/>
  <c r="K571"/>
  <c r="M576"/>
  <c r="K576"/>
  <c r="M578"/>
  <c r="K578"/>
  <c r="K582"/>
  <c r="M582"/>
  <c r="G36" i="5"/>
  <c r="K570" i="3"/>
  <c r="M577"/>
  <c r="F129" i="9"/>
  <c r="K588" i="3"/>
  <c r="K589"/>
  <c r="K590"/>
  <c r="K587"/>
  <c r="P132" i="9"/>
  <c r="M584" i="3"/>
  <c r="F566"/>
  <c r="F182" i="5"/>
  <c r="K575" i="3"/>
  <c r="P97" i="9"/>
  <c r="P99" s="1"/>
  <c r="P101" s="1"/>
  <c r="F402" i="3"/>
  <c r="I172" i="5"/>
  <c r="E40"/>
  <c r="E48"/>
  <c r="E597" i="3"/>
  <c r="E185" i="5" s="1"/>
  <c r="F157"/>
  <c r="F104"/>
  <c r="F34"/>
  <c r="K73" i="3"/>
  <c r="K78"/>
  <c r="Q27" i="9"/>
  <c r="G27" s="1"/>
  <c r="N27" s="1"/>
  <c r="K109" i="3"/>
  <c r="K127"/>
  <c r="F125"/>
  <c r="F42" i="5" s="1"/>
  <c r="K138" i="3"/>
  <c r="K145"/>
  <c r="K152"/>
  <c r="K161"/>
  <c r="K422"/>
  <c r="K464"/>
  <c r="Q88" i="9"/>
  <c r="K473" i="3"/>
  <c r="Q93" i="9"/>
  <c r="G93" s="1"/>
  <c r="N93" s="1"/>
  <c r="F471" i="3"/>
  <c r="K479"/>
  <c r="K502"/>
  <c r="F171" i="5"/>
  <c r="K171" s="1"/>
  <c r="K523" i="3"/>
  <c r="K546"/>
  <c r="F544"/>
  <c r="F181" i="5" s="1"/>
  <c r="Q116" i="9"/>
  <c r="Q118" s="1"/>
  <c r="M568" i="3"/>
  <c r="K568"/>
  <c r="M581"/>
  <c r="K581"/>
  <c r="Q129" i="9"/>
  <c r="G129" s="1"/>
  <c r="M587" i="3"/>
  <c r="F531"/>
  <c r="F177" i="5" s="1"/>
  <c r="K404" i="3"/>
  <c r="F44" i="5"/>
  <c r="K44" s="1"/>
  <c r="F94" i="3"/>
  <c r="F38" i="5" s="1"/>
  <c r="J172"/>
  <c r="F497" i="3"/>
  <c r="F170" i="5" s="1"/>
  <c r="F127"/>
  <c r="K127" s="1"/>
  <c r="E180"/>
  <c r="K549" i="3"/>
  <c r="E177" i="5"/>
  <c r="E76" i="1"/>
  <c r="J76"/>
  <c r="J45" i="5"/>
  <c r="I36"/>
  <c r="I42"/>
  <c r="I33" i="1"/>
  <c r="I59"/>
  <c r="I429" i="3"/>
  <c r="I132" i="5" s="1"/>
  <c r="G429" i="3"/>
  <c r="G132" i="5" s="1"/>
  <c r="I88" i="1"/>
  <c r="Q94" i="9"/>
  <c r="G94" s="1"/>
  <c r="K574" i="3"/>
  <c r="Q108" i="9"/>
  <c r="G108" s="1"/>
  <c r="H40" i="5"/>
  <c r="K461" i="3"/>
  <c r="G32" i="1"/>
  <c r="Q122" i="9"/>
  <c r="G122" s="1"/>
  <c r="Q130"/>
  <c r="G130" s="1"/>
  <c r="J30" i="1"/>
  <c r="J36" i="5"/>
  <c r="G30" i="1"/>
  <c r="B311" i="3"/>
  <c r="B449"/>
  <c r="B433"/>
  <c r="M583"/>
  <c r="I23" i="1"/>
  <c r="E59"/>
  <c r="K535" i="3"/>
  <c r="F313"/>
  <c r="B12" i="5"/>
  <c r="B104" s="1"/>
  <c r="B13" i="1"/>
  <c r="B7" i="5"/>
  <c r="B99" s="1"/>
  <c r="B174" i="3"/>
  <c r="B179"/>
  <c r="B438"/>
  <c r="B454"/>
  <c r="B306"/>
  <c r="R146" i="4"/>
  <c r="R157"/>
  <c r="R153"/>
  <c r="R147"/>
  <c r="R185"/>
  <c r="S6" i="9"/>
  <c r="I124"/>
  <c r="J129"/>
  <c r="J131"/>
  <c r="J89" i="1"/>
  <c r="I85"/>
  <c r="F15" i="9"/>
  <c r="J13"/>
  <c r="J18"/>
  <c r="J22"/>
  <c r="J36"/>
  <c r="J43"/>
  <c r="J46" s="1"/>
  <c r="J52"/>
  <c r="J58"/>
  <c r="J62"/>
  <c r="L123"/>
  <c r="I117"/>
  <c r="I116"/>
  <c r="F113"/>
  <c r="F112"/>
  <c r="I108"/>
  <c r="I130"/>
  <c r="J123"/>
  <c r="J108"/>
  <c r="J110" s="1"/>
  <c r="J97"/>
  <c r="J99" s="1"/>
  <c r="J91"/>
  <c r="J95" s="1"/>
  <c r="I80"/>
  <c r="I81" s="1"/>
  <c r="I105"/>
  <c r="F98"/>
  <c r="L94"/>
  <c r="I93"/>
  <c r="I95" s="1"/>
  <c r="F92"/>
  <c r="F95" s="1"/>
  <c r="I88"/>
  <c r="F87"/>
  <c r="F89" s="1"/>
  <c r="J79"/>
  <c r="J81" s="1"/>
  <c r="J73"/>
  <c r="J75" s="1"/>
  <c r="L13"/>
  <c r="L14"/>
  <c r="I16"/>
  <c r="F17"/>
  <c r="L17"/>
  <c r="I18"/>
  <c r="F19"/>
  <c r="L19"/>
  <c r="I20"/>
  <c r="F21"/>
  <c r="L21"/>
  <c r="I22"/>
  <c r="F25"/>
  <c r="L9"/>
  <c r="J9"/>
  <c r="H23" i="1"/>
  <c r="H22" i="5"/>
  <c r="H26" i="1"/>
  <c r="H35" i="5"/>
  <c r="H45"/>
  <c r="H36" i="1"/>
  <c r="H57"/>
  <c r="H170" i="5"/>
  <c r="H71" i="1"/>
  <c r="K93" i="3"/>
  <c r="F37" i="5"/>
  <c r="K37" s="1"/>
  <c r="Q36" i="9"/>
  <c r="G36" s="1"/>
  <c r="K140" i="3"/>
  <c r="K362"/>
  <c r="K384"/>
  <c r="K405"/>
  <c r="K423"/>
  <c r="E446"/>
  <c r="P80" i="9"/>
  <c r="F80" s="1"/>
  <c r="E132" i="5"/>
  <c r="L118" i="9"/>
  <c r="H169" i="3"/>
  <c r="H49" i="5" s="1"/>
  <c r="J124" i="9"/>
  <c r="I46"/>
  <c r="L28"/>
  <c r="E56" i="5"/>
  <c r="E191"/>
  <c r="S145" i="4"/>
  <c r="J28"/>
  <c r="B105" i="5"/>
  <c r="B195"/>
  <c r="F70" i="1"/>
  <c r="F79"/>
  <c r="F93"/>
  <c r="F101" i="5"/>
  <c r="F154"/>
  <c r="F191"/>
  <c r="F138"/>
  <c r="F141"/>
  <c r="F194"/>
  <c r="F59"/>
  <c r="B158"/>
  <c r="K130"/>
  <c r="G25" i="9"/>
  <c r="N25" s="1"/>
  <c r="F97"/>
  <c r="F74" i="1"/>
  <c r="F92"/>
  <c r="B348" i="3"/>
  <c r="F181"/>
  <c r="B611"/>
  <c r="F618"/>
  <c r="H742"/>
  <c r="F667"/>
  <c r="K667" s="1"/>
  <c r="F728"/>
  <c r="K728" s="1"/>
  <c r="K778"/>
  <c r="I132" i="9"/>
  <c r="E419" i="3"/>
  <c r="E124" i="5" s="1"/>
  <c r="I63" i="9"/>
  <c r="G742" i="3"/>
  <c r="G200" i="5"/>
  <c r="B616" i="3"/>
  <c r="E20"/>
  <c r="K630"/>
  <c r="K627"/>
  <c r="C625"/>
  <c r="F281" s="1"/>
  <c r="I274"/>
  <c r="G220"/>
  <c r="F207" i="5"/>
  <c r="E208"/>
  <c r="E202"/>
  <c r="F203"/>
  <c r="F201"/>
  <c r="I207"/>
  <c r="I203"/>
  <c r="J207"/>
  <c r="J203"/>
  <c r="H208"/>
  <c r="H204"/>
  <c r="H200"/>
  <c r="G205"/>
  <c r="G201"/>
  <c r="F202"/>
  <c r="F204"/>
  <c r="I206"/>
  <c r="I202"/>
  <c r="J208"/>
  <c r="J204"/>
  <c r="H205"/>
  <c r="H201"/>
  <c r="G206"/>
  <c r="G202"/>
  <c r="E201"/>
  <c r="E205"/>
  <c r="F208"/>
  <c r="E206"/>
  <c r="E207"/>
  <c r="I205"/>
  <c r="I201"/>
  <c r="J205"/>
  <c r="J201"/>
  <c r="H206"/>
  <c r="H202"/>
  <c r="G207"/>
  <c r="G203"/>
  <c r="E203"/>
  <c r="F206"/>
  <c r="I208"/>
  <c r="I204"/>
  <c r="J206"/>
  <c r="J202"/>
  <c r="H207"/>
  <c r="H209" s="1"/>
  <c r="H203"/>
  <c r="G208"/>
  <c r="G204"/>
  <c r="E204"/>
  <c r="F205"/>
  <c r="H68" i="1"/>
  <c r="F114" i="9"/>
  <c r="J71"/>
  <c r="F673" i="3"/>
  <c r="K673"/>
  <c r="F680"/>
  <c r="K680"/>
  <c r="F698"/>
  <c r="F705"/>
  <c r="K705" s="1"/>
  <c r="F712"/>
  <c r="K712" s="1"/>
  <c r="F69" i="1"/>
  <c r="F78"/>
  <c r="J56" i="9"/>
  <c r="K747" i="3"/>
  <c r="K751"/>
  <c r="K745"/>
  <c r="L132" i="9"/>
  <c r="F337" i="3"/>
  <c r="H228"/>
  <c r="H189"/>
  <c r="G259"/>
  <c r="G285"/>
  <c r="H262"/>
  <c r="H286"/>
  <c r="H215"/>
  <c r="H193"/>
  <c r="G261"/>
  <c r="H247"/>
  <c r="H273"/>
  <c r="H294"/>
  <c r="H53" i="1" s="1"/>
  <c r="G225" i="3"/>
  <c r="G216"/>
  <c r="G208"/>
  <c r="J268"/>
  <c r="F241"/>
  <c r="J261"/>
  <c r="E341"/>
  <c r="I285"/>
  <c r="F318"/>
  <c r="F198"/>
  <c r="H226"/>
  <c r="H219"/>
  <c r="H197"/>
  <c r="G235"/>
  <c r="G252"/>
  <c r="G277"/>
  <c r="G286"/>
  <c r="H235"/>
  <c r="H263"/>
  <c r="H278"/>
  <c r="H289"/>
  <c r="G226"/>
  <c r="G217"/>
  <c r="G209"/>
  <c r="G194"/>
  <c r="E273"/>
  <c r="F289"/>
  <c r="E260"/>
  <c r="E317"/>
  <c r="F327"/>
  <c r="I189"/>
  <c r="E274"/>
  <c r="E322"/>
  <c r="I215"/>
  <c r="I267"/>
  <c r="F207"/>
  <c r="F332"/>
  <c r="F216"/>
  <c r="F279"/>
  <c r="F326"/>
  <c r="E188"/>
  <c r="K188" s="1"/>
  <c r="J200"/>
  <c r="J211"/>
  <c r="J220"/>
  <c r="J234"/>
  <c r="J253"/>
  <c r="I266"/>
  <c r="J202"/>
  <c r="F259"/>
  <c r="I245"/>
  <c r="E286"/>
  <c r="E289"/>
  <c r="I191"/>
  <c r="I241"/>
  <c r="I290"/>
  <c r="F266"/>
  <c r="I226"/>
  <c r="F251"/>
  <c r="F322"/>
  <c r="I224"/>
  <c r="E200"/>
  <c r="K200" s="1"/>
  <c r="E220"/>
  <c r="K220" s="1"/>
  <c r="E252"/>
  <c r="K178" i="5"/>
  <c r="F521" i="3"/>
  <c r="I58" i="1"/>
  <c r="E77"/>
  <c r="F72"/>
  <c r="F82"/>
  <c r="F91"/>
  <c r="F96"/>
  <c r="F83"/>
  <c r="F60"/>
  <c r="F33" i="3"/>
  <c r="F334"/>
  <c r="E337"/>
  <c r="J246"/>
  <c r="H242"/>
  <c r="E202"/>
  <c r="G234"/>
  <c r="I192"/>
  <c r="J260"/>
  <c r="E247"/>
  <c r="E241"/>
  <c r="E231"/>
  <c r="E222"/>
  <c r="K222" s="1"/>
  <c r="E217"/>
  <c r="K217" s="1"/>
  <c r="E213"/>
  <c r="K213" s="1"/>
  <c r="E209"/>
  <c r="E203"/>
  <c r="E195"/>
  <c r="K195" s="1"/>
  <c r="E191"/>
  <c r="K471"/>
  <c r="F167" i="5"/>
  <c r="K167" s="1"/>
  <c r="F119"/>
  <c r="K503" i="3"/>
  <c r="F172" i="5"/>
  <c r="E89" i="1"/>
  <c r="K531" i="3"/>
  <c r="E154" i="5"/>
  <c r="E101"/>
  <c r="F155"/>
  <c r="F192"/>
  <c r="F139"/>
  <c r="E22"/>
  <c r="E39"/>
  <c r="B155"/>
  <c r="B192"/>
  <c r="G22"/>
  <c r="G169" i="3"/>
  <c r="G49" i="5" s="1"/>
  <c r="G23" i="1"/>
  <c r="G39" i="5"/>
  <c r="G31" i="1"/>
  <c r="G116" i="5"/>
  <c r="G58" i="1"/>
  <c r="G56" s="1"/>
  <c r="G131" i="5"/>
  <c r="G59" i="1"/>
  <c r="K60" i="3"/>
  <c r="F58"/>
  <c r="Q21" i="9"/>
  <c r="G21" s="1"/>
  <c r="N21" s="1"/>
  <c r="F74" i="3"/>
  <c r="Q17" i="9"/>
  <c r="G17" s="1"/>
  <c r="N17" s="1"/>
  <c r="K77" i="3"/>
  <c r="K79"/>
  <c r="Q18" i="9"/>
  <c r="G18" s="1"/>
  <c r="N18" s="1"/>
  <c r="K110" i="3"/>
  <c r="F108"/>
  <c r="F39" i="5" s="1"/>
  <c r="K113" i="3"/>
  <c r="Q22" i="9"/>
  <c r="G22" s="1"/>
  <c r="N22" s="1"/>
  <c r="Q37"/>
  <c r="G37" s="1"/>
  <c r="N37" s="1"/>
  <c r="F121" i="3"/>
  <c r="K126"/>
  <c r="Q26" i="9"/>
  <c r="G26" s="1"/>
  <c r="K141" i="3"/>
  <c r="F139"/>
  <c r="K144"/>
  <c r="F142"/>
  <c r="Q42" i="9"/>
  <c r="G42" s="1"/>
  <c r="K159" i="3"/>
  <c r="F151"/>
  <c r="K151" s="1"/>
  <c r="K162"/>
  <c r="F160"/>
  <c r="K363"/>
  <c r="K389"/>
  <c r="F388"/>
  <c r="K400"/>
  <c r="F399"/>
  <c r="F118" i="5" s="1"/>
  <c r="F128"/>
  <c r="K128" s="1"/>
  <c r="Q91" i="9"/>
  <c r="F465" i="3"/>
  <c r="K469"/>
  <c r="F468"/>
  <c r="K494"/>
  <c r="Q92" i="9"/>
  <c r="G92" s="1"/>
  <c r="N92" s="1"/>
  <c r="K501" i="3"/>
  <c r="Q105" i="9"/>
  <c r="K526" i="3"/>
  <c r="F524"/>
  <c r="I67" i="9"/>
  <c r="I37" i="1"/>
  <c r="P79" i="9"/>
  <c r="Q89"/>
  <c r="G88"/>
  <c r="F29" i="5"/>
  <c r="K61" i="3"/>
  <c r="F180" i="5"/>
  <c r="Q97" i="9"/>
  <c r="K391" i="3"/>
  <c r="J173" i="5"/>
  <c r="J87" i="1"/>
  <c r="J62"/>
  <c r="F62" s="1"/>
  <c r="J123" i="5"/>
  <c r="J41"/>
  <c r="J32" i="1"/>
  <c r="J26"/>
  <c r="J35" i="5"/>
  <c r="J26"/>
  <c r="J23" i="1"/>
  <c r="I22" i="5"/>
  <c r="I112"/>
  <c r="I57" i="1"/>
  <c r="I56" s="1"/>
  <c r="I170" i="5"/>
  <c r="I71" i="1"/>
  <c r="I173" i="5"/>
  <c r="I87" i="1"/>
  <c r="I86" s="1"/>
  <c r="E25" i="5"/>
  <c r="E27"/>
  <c r="E31"/>
  <c r="E38"/>
  <c r="P35" i="9"/>
  <c r="F35" s="1"/>
  <c r="E32" i="1"/>
  <c r="E36"/>
  <c r="P45" i="9"/>
  <c r="F45" s="1"/>
  <c r="E45" i="5"/>
  <c r="E118"/>
  <c r="E168"/>
  <c r="E170"/>
  <c r="E71" i="1"/>
  <c r="E68" s="1"/>
  <c r="E87"/>
  <c r="E173" i="5"/>
  <c r="P44" i="9"/>
  <c r="F44" s="1"/>
  <c r="E37" i="1"/>
  <c r="J175" i="5"/>
  <c r="J88" i="1"/>
  <c r="H37"/>
  <c r="H46" i="5"/>
  <c r="H175"/>
  <c r="H179"/>
  <c r="K536" i="3"/>
  <c r="K24"/>
  <c r="F22"/>
  <c r="K41"/>
  <c r="F39"/>
  <c r="F25" i="5" s="1"/>
  <c r="F335" i="3"/>
  <c r="E198"/>
  <c r="H232"/>
  <c r="H220"/>
  <c r="H211"/>
  <c r="H203"/>
  <c r="H191"/>
  <c r="G241"/>
  <c r="G251"/>
  <c r="G266"/>
  <c r="G280"/>
  <c r="G291"/>
  <c r="H244"/>
  <c r="H254"/>
  <c r="H267"/>
  <c r="H281"/>
  <c r="H292"/>
  <c r="F260"/>
  <c r="H230"/>
  <c r="H218"/>
  <c r="H212"/>
  <c r="H200"/>
  <c r="G244"/>
  <c r="G253"/>
  <c r="G268"/>
  <c r="G282"/>
  <c r="H241"/>
  <c r="H252"/>
  <c r="H264"/>
  <c r="H279"/>
  <c r="H290"/>
  <c r="G232"/>
  <c r="G228"/>
  <c r="G222"/>
  <c r="G218"/>
  <c r="G214"/>
  <c r="G210"/>
  <c r="G206"/>
  <c r="G197"/>
  <c r="G193"/>
  <c r="G189"/>
  <c r="J282"/>
  <c r="I280"/>
  <c r="E251"/>
  <c r="J259"/>
  <c r="J266"/>
  <c r="J280"/>
  <c r="J289"/>
  <c r="E328"/>
  <c r="I210"/>
  <c r="I261"/>
  <c r="F189"/>
  <c r="F278"/>
  <c r="F247"/>
  <c r="I289"/>
  <c r="I235"/>
  <c r="J198"/>
  <c r="H234"/>
  <c r="H229"/>
  <c r="H225"/>
  <c r="H221"/>
  <c r="H216"/>
  <c r="H213"/>
  <c r="H208"/>
  <c r="H201"/>
  <c r="H194"/>
  <c r="H188"/>
  <c r="G243"/>
  <c r="G250"/>
  <c r="G254"/>
  <c r="G262"/>
  <c r="G264"/>
  <c r="G273"/>
  <c r="G279"/>
  <c r="G283"/>
  <c r="G290"/>
  <c r="G294"/>
  <c r="G53" i="1" s="1"/>
  <c r="H243" i="3"/>
  <c r="H248"/>
  <c r="H253"/>
  <c r="H261"/>
  <c r="H266"/>
  <c r="H274"/>
  <c r="H280"/>
  <c r="H285"/>
  <c r="H291"/>
  <c r="H301"/>
  <c r="G229"/>
  <c r="G224"/>
  <c r="G219"/>
  <c r="G215"/>
  <c r="G211"/>
  <c r="G207"/>
  <c r="G200"/>
  <c r="G192"/>
  <c r="J262"/>
  <c r="E333"/>
  <c r="F194"/>
  <c r="J250"/>
  <c r="E254"/>
  <c r="E262"/>
  <c r="E285"/>
  <c r="K285" s="1"/>
  <c r="I219"/>
  <c r="F203"/>
  <c r="F217"/>
  <c r="I212"/>
  <c r="J295"/>
  <c r="E280"/>
  <c r="E266"/>
  <c r="E295"/>
  <c r="E338"/>
  <c r="I207"/>
  <c r="I229"/>
  <c r="I254"/>
  <c r="I281"/>
  <c r="F191"/>
  <c r="F229"/>
  <c r="F285"/>
  <c r="E218"/>
  <c r="F208"/>
  <c r="F230"/>
  <c r="F262"/>
  <c r="F290"/>
  <c r="F342"/>
  <c r="F341"/>
  <c r="E248"/>
  <c r="J191"/>
  <c r="J195"/>
  <c r="J203"/>
  <c r="J209"/>
  <c r="J213"/>
  <c r="J217"/>
  <c r="J222"/>
  <c r="J231"/>
  <c r="J241"/>
  <c r="J247"/>
  <c r="E261"/>
  <c r="E321"/>
  <c r="F264"/>
  <c r="F202"/>
  <c r="G242"/>
  <c r="F209"/>
  <c r="I268"/>
  <c r="I216"/>
  <c r="E319"/>
  <c r="J281"/>
  <c r="J267"/>
  <c r="J294"/>
  <c r="J53" i="1" s="1"/>
  <c r="E332" i="3"/>
  <c r="I203"/>
  <c r="I222"/>
  <c r="I253"/>
  <c r="I279"/>
  <c r="F193"/>
  <c r="F234"/>
  <c r="F294"/>
  <c r="F225"/>
  <c r="F210"/>
  <c r="F232"/>
  <c r="F267"/>
  <c r="F292"/>
  <c r="Q70" i="9" s="1"/>
  <c r="G70" s="1"/>
  <c r="F248" i="3"/>
  <c r="F333"/>
  <c r="J226"/>
  <c r="E193"/>
  <c r="K193" s="1"/>
  <c r="E207"/>
  <c r="K207" s="1"/>
  <c r="E215"/>
  <c r="K215" s="1"/>
  <c r="E229"/>
  <c r="E244"/>
  <c r="J278"/>
  <c r="G199"/>
  <c r="F246"/>
  <c r="K497"/>
  <c r="F102" i="5"/>
  <c r="L95" i="9"/>
  <c r="J89"/>
  <c r="J106"/>
  <c r="J28"/>
  <c r="G175" i="5"/>
  <c r="G36" i="1"/>
  <c r="B102" i="5"/>
  <c r="F52" i="3"/>
  <c r="F27" i="5" s="1"/>
  <c r="K27" s="1"/>
  <c r="G87" i="1"/>
  <c r="G80"/>
  <c r="G77" s="1"/>
  <c r="K81" i="3"/>
  <c r="B139" i="5"/>
  <c r="G68" i="1"/>
  <c r="F94"/>
  <c r="I77"/>
  <c r="H77"/>
  <c r="F47" i="3"/>
  <c r="F28" i="9"/>
  <c r="I89"/>
  <c r="I110"/>
  <c r="I127"/>
  <c r="F28" i="1"/>
  <c r="F73"/>
  <c r="F75"/>
  <c r="F90"/>
  <c r="F84"/>
  <c r="E267" i="3"/>
  <c r="E281"/>
  <c r="E290"/>
  <c r="I197"/>
  <c r="I250"/>
  <c r="I295"/>
  <c r="F252"/>
  <c r="F268"/>
  <c r="I278"/>
  <c r="I221"/>
  <c r="I201"/>
  <c r="E326"/>
  <c r="J291"/>
  <c r="E282"/>
  <c r="E278"/>
  <c r="E268"/>
  <c r="E263"/>
  <c r="J292"/>
  <c r="E318"/>
  <c r="E329"/>
  <c r="I188"/>
  <c r="I200"/>
  <c r="I211"/>
  <c r="I220"/>
  <c r="I234"/>
  <c r="I251"/>
  <c r="I262"/>
  <c r="I277"/>
  <c r="I286"/>
  <c r="I294"/>
  <c r="I53" i="1" s="1"/>
  <c r="F195" i="3"/>
  <c r="F215"/>
  <c r="F244"/>
  <c r="F274"/>
  <c r="F296"/>
  <c r="Q62" i="9" s="1"/>
  <c r="G62" s="1"/>
  <c r="N62" s="1"/>
  <c r="F218" i="3"/>
  <c r="E226"/>
  <c r="F201"/>
  <c r="F212"/>
  <c r="F221"/>
  <c r="F235"/>
  <c r="F253"/>
  <c r="F273"/>
  <c r="F283"/>
  <c r="F295"/>
  <c r="F329"/>
  <c r="F331"/>
  <c r="E224"/>
  <c r="K224" s="1"/>
  <c r="F226"/>
  <c r="J225"/>
  <c r="J189"/>
  <c r="J192"/>
  <c r="J194"/>
  <c r="J197"/>
  <c r="J201"/>
  <c r="J206"/>
  <c r="J208"/>
  <c r="J210"/>
  <c r="J212"/>
  <c r="J214"/>
  <c r="J216"/>
  <c r="J219"/>
  <c r="J221"/>
  <c r="J228"/>
  <c r="J230"/>
  <c r="J232"/>
  <c r="J235"/>
  <c r="J243"/>
  <c r="J245"/>
  <c r="J251"/>
  <c r="E259"/>
  <c r="E264"/>
  <c r="J296"/>
  <c r="J54" i="1" s="1"/>
  <c r="I214" i="3"/>
  <c r="F263"/>
  <c r="F199"/>
  <c r="J199"/>
  <c r="H202"/>
  <c r="E242"/>
  <c r="I242"/>
  <c r="G246"/>
  <c r="F282"/>
  <c r="F231"/>
  <c r="F192"/>
  <c r="I282"/>
  <c r="I259"/>
  <c r="I230"/>
  <c r="I208"/>
  <c r="E331"/>
  <c r="E292"/>
  <c r="E283"/>
  <c r="J279"/>
  <c r="J273"/>
  <c r="J264"/>
  <c r="E291"/>
  <c r="E296"/>
  <c r="E327"/>
  <c r="E342"/>
  <c r="E340" s="1"/>
  <c r="I195"/>
  <c r="I209"/>
  <c r="I217"/>
  <c r="I231"/>
  <c r="I247"/>
  <c r="I260"/>
  <c r="I273"/>
  <c r="I283"/>
  <c r="F188"/>
  <c r="F200"/>
  <c r="F220"/>
  <c r="F250"/>
  <c r="F280"/>
  <c r="F320"/>
  <c r="I218"/>
  <c r="F224"/>
  <c r="F206"/>
  <c r="F214"/>
  <c r="F228"/>
  <c r="F243"/>
  <c r="F254"/>
  <c r="F277"/>
  <c r="F286"/>
  <c r="F317"/>
  <c r="F338"/>
  <c r="F328"/>
  <c r="J188"/>
  <c r="I225"/>
  <c r="I248"/>
  <c r="E189"/>
  <c r="E192"/>
  <c r="K192" s="1"/>
  <c r="E194"/>
  <c r="K194" s="1"/>
  <c r="E197"/>
  <c r="K197" s="1"/>
  <c r="E201"/>
  <c r="K201" s="1"/>
  <c r="E206"/>
  <c r="E208"/>
  <c r="E210"/>
  <c r="K210" s="1"/>
  <c r="E212"/>
  <c r="K212" s="1"/>
  <c r="E214"/>
  <c r="K214" s="1"/>
  <c r="E216"/>
  <c r="K216" s="1"/>
  <c r="E219"/>
  <c r="P52" i="9" s="1"/>
  <c r="F52" s="1"/>
  <c r="E221" i="3"/>
  <c r="K221" s="1"/>
  <c r="E228"/>
  <c r="E230"/>
  <c r="E232"/>
  <c r="E235"/>
  <c r="K235" s="1"/>
  <c r="E243"/>
  <c r="E245"/>
  <c r="E250"/>
  <c r="J254"/>
  <c r="J263"/>
  <c r="J286"/>
  <c r="I243"/>
  <c r="F213"/>
  <c r="E199"/>
  <c r="I199"/>
  <c r="G202"/>
  <c r="F242"/>
  <c r="J242"/>
  <c r="H246"/>
  <c r="E334"/>
  <c r="E336"/>
  <c r="F336"/>
  <c r="J127" i="9"/>
  <c r="I118"/>
  <c r="P81"/>
  <c r="F79"/>
  <c r="F23" i="1"/>
  <c r="F663" i="3"/>
  <c r="K465"/>
  <c r="K119" i="5"/>
  <c r="J59" i="1"/>
  <c r="F59" s="1"/>
  <c r="J131" i="5"/>
  <c r="G42"/>
  <c r="J71" i="1"/>
  <c r="F24" i="5"/>
  <c r="K33" i="3"/>
  <c r="F340"/>
  <c r="K108"/>
  <c r="F26" i="5"/>
  <c r="K26" s="1"/>
  <c r="K47" i="3"/>
  <c r="F22" i="5"/>
  <c r="K22" s="1"/>
  <c r="P46" i="9"/>
  <c r="Q123"/>
  <c r="K524" i="3"/>
  <c r="F176" i="5"/>
  <c r="K176" s="1"/>
  <c r="F166"/>
  <c r="K166" s="1"/>
  <c r="K468" i="3"/>
  <c r="F165" i="5"/>
  <c r="K165" s="1"/>
  <c r="K388" i="3"/>
  <c r="F115" i="5"/>
  <c r="K115" s="1"/>
  <c r="F48"/>
  <c r="K48" s="1"/>
  <c r="K160" i="3"/>
  <c r="Q44" i="9"/>
  <c r="G44" s="1"/>
  <c r="N44" s="1"/>
  <c r="F47" i="5"/>
  <c r="K47" s="1"/>
  <c r="E324" i="3"/>
  <c r="K241"/>
  <c r="K52"/>
  <c r="K39"/>
  <c r="K22"/>
  <c r="H96" i="5"/>
  <c r="G97" i="9"/>
  <c r="N97" s="1"/>
  <c r="G91"/>
  <c r="N91" s="1"/>
  <c r="F46" i="5"/>
  <c r="K46" s="1"/>
  <c r="K142" i="3"/>
  <c r="Q45" i="9"/>
  <c r="G45" s="1"/>
  <c r="N45" s="1"/>
  <c r="K139" i="3"/>
  <c r="F45" i="5"/>
  <c r="K45" s="1"/>
  <c r="Q28" i="9"/>
  <c r="Q35"/>
  <c r="G35" s="1"/>
  <c r="N35" s="1"/>
  <c r="F41" i="5"/>
  <c r="K41" s="1"/>
  <c r="K121" i="3"/>
  <c r="K74"/>
  <c r="F35" i="5"/>
  <c r="K35" s="1"/>
  <c r="K58" i="3"/>
  <c r="F28" i="5"/>
  <c r="K399" i="3"/>
  <c r="J86" i="1"/>
  <c r="E325" i="3"/>
  <c r="K189"/>
  <c r="K219"/>
  <c r="P62" i="9"/>
  <c r="F62" s="1"/>
  <c r="E54" i="1"/>
  <c r="P70" i="9"/>
  <c r="F70" s="1"/>
  <c r="N26"/>
  <c r="G123"/>
  <c r="N123" s="1"/>
  <c r="F26" i="1"/>
  <c r="H231" i="3"/>
  <c r="H214"/>
  <c r="H192"/>
  <c r="G260"/>
  <c r="G281"/>
  <c r="H245"/>
  <c r="H268"/>
  <c r="K268" s="1"/>
  <c r="H295"/>
  <c r="G221"/>
  <c r="G203"/>
  <c r="I228"/>
  <c r="E277"/>
  <c r="K277" s="1"/>
  <c r="I252"/>
  <c r="J290"/>
  <c r="K290" s="1"/>
  <c r="I244"/>
  <c r="F261"/>
  <c r="K261" s="1"/>
  <c r="F245"/>
  <c r="J193"/>
  <c r="J215"/>
  <c r="J244"/>
  <c r="H199"/>
  <c r="I296"/>
  <c r="I54" i="1" s="1"/>
  <c r="J277" i="3"/>
  <c r="I213"/>
  <c r="F211"/>
  <c r="F219"/>
  <c r="Q52" i="9" s="1"/>
  <c r="G52" s="1"/>
  <c r="N52" s="1"/>
  <c r="F321" i="3"/>
  <c r="F324" s="1"/>
  <c r="E234"/>
  <c r="E335"/>
  <c r="G37" i="1"/>
  <c r="H58"/>
  <c r="H56" s="1"/>
  <c r="F29"/>
  <c r="Q20" i="9"/>
  <c r="G20" s="1"/>
  <c r="N20" s="1"/>
  <c r="K698" i="3"/>
  <c r="I45" i="5"/>
  <c r="I164"/>
  <c r="I76" i="1"/>
  <c r="F76" s="1"/>
  <c r="Q19" i="9"/>
  <c r="G19" s="1"/>
  <c r="N19" s="1"/>
  <c r="H36" i="5"/>
  <c r="I39"/>
  <c r="K226" i="3"/>
  <c r="H250"/>
  <c r="G296"/>
  <c r="G54" i="1" s="1"/>
  <c r="I206" i="3"/>
  <c r="G198"/>
  <c r="G231"/>
  <c r="J224"/>
  <c r="E246"/>
  <c r="E211"/>
  <c r="K211" s="1"/>
  <c r="B54" i="5"/>
  <c r="K516" i="3"/>
  <c r="L99" i="9"/>
  <c r="L106"/>
  <c r="N88"/>
  <c r="F132"/>
  <c r="J80" i="1"/>
  <c r="J77" s="1"/>
  <c r="I32"/>
  <c r="I246" i="3"/>
  <c r="H277"/>
  <c r="H260"/>
  <c r="K260" s="1"/>
  <c r="E253"/>
  <c r="K253" s="1"/>
  <c r="H222"/>
  <c r="G213"/>
  <c r="F319"/>
  <c r="I194"/>
  <c r="I291"/>
  <c r="L23" i="9"/>
  <c r="K180" i="5"/>
  <c r="L81" i="9"/>
  <c r="I169" i="3"/>
  <c r="I49" i="5" s="1"/>
  <c r="E169" i="3"/>
  <c r="E49" i="5" s="1"/>
  <c r="H198" i="3"/>
  <c r="G245"/>
  <c r="G248"/>
  <c r="G212"/>
  <c r="I232"/>
  <c r="K232" s="1"/>
  <c r="G292"/>
  <c r="J285"/>
  <c r="J229"/>
  <c r="J23" i="9"/>
  <c r="I56"/>
  <c r="L46"/>
  <c r="I28"/>
  <c r="L89"/>
  <c r="I106"/>
  <c r="F361" i="3"/>
  <c r="F396"/>
  <c r="K396" s="1"/>
  <c r="Q125" i="9"/>
  <c r="G125" s="1"/>
  <c r="N125" s="1"/>
  <c r="E742" i="3"/>
  <c r="K742" s="1"/>
  <c r="F630"/>
  <c r="I264"/>
  <c r="K753"/>
  <c r="E23" i="1"/>
  <c r="E30"/>
  <c r="K125" i="3"/>
  <c r="K30" i="5"/>
  <c r="Q98" i="9"/>
  <c r="Q99" s="1"/>
  <c r="K286" i="3"/>
  <c r="K243"/>
  <c r="L67" i="9"/>
  <c r="F645" i="3"/>
  <c r="J67" i="9"/>
  <c r="J742" i="3"/>
  <c r="J200" i="5" s="1"/>
  <c r="K273" i="3"/>
  <c r="J63" i="9"/>
  <c r="F636" i="3"/>
  <c r="K262"/>
  <c r="L63" i="9"/>
  <c r="L56"/>
  <c r="L75"/>
  <c r="J132"/>
  <c r="F591" i="3"/>
  <c r="G184" i="5"/>
  <c r="L127" i="9"/>
  <c r="G419" i="3"/>
  <c r="G124" i="5" s="1"/>
  <c r="F123"/>
  <c r="K123" s="1"/>
  <c r="F112" i="3"/>
  <c r="F40" i="5" s="1"/>
  <c r="K40" s="1"/>
  <c r="I30" i="1"/>
  <c r="J68"/>
  <c r="K116" i="5"/>
  <c r="F117"/>
  <c r="K117" s="1"/>
  <c r="K146" i="3"/>
  <c r="Q43" i="9"/>
  <c r="G43" s="1"/>
  <c r="N43" s="1"/>
  <c r="M574" i="3"/>
  <c r="Q131" i="9"/>
  <c r="G131" s="1"/>
  <c r="F175" i="5"/>
  <c r="K750" i="3"/>
  <c r="K754"/>
  <c r="K749"/>
  <c r="G597"/>
  <c r="G185" i="5" s="1"/>
  <c r="K544" i="3"/>
  <c r="B194" i="5"/>
  <c r="G116" i="9"/>
  <c r="L114"/>
  <c r="K541" i="3"/>
  <c r="K566"/>
  <c r="P13" i="9"/>
  <c r="I597" i="3"/>
  <c r="I446" s="1"/>
  <c r="E58" i="1"/>
  <c r="E56" s="1"/>
  <c r="P14" i="9"/>
  <c r="F14" s="1"/>
  <c r="K424" i="3"/>
  <c r="Q145" i="4"/>
  <c r="K66" i="1"/>
  <c r="K65" s="1"/>
  <c r="F43" i="5"/>
  <c r="K43" s="1"/>
  <c r="K137" i="3"/>
  <c r="F383"/>
  <c r="M572"/>
  <c r="K572"/>
  <c r="K718"/>
  <c r="F716"/>
  <c r="H597"/>
  <c r="J169"/>
  <c r="J49" i="5" s="1"/>
  <c r="K521" i="3"/>
  <c r="K402"/>
  <c r="K755"/>
  <c r="K746"/>
  <c r="B157" i="5"/>
  <c r="I198" i="3"/>
  <c r="G274"/>
  <c r="G278"/>
  <c r="K278" s="1"/>
  <c r="H283"/>
  <c r="G201"/>
  <c r="J274"/>
  <c r="F222"/>
  <c r="H206"/>
  <c r="H259"/>
  <c r="K259" s="1"/>
  <c r="G188"/>
  <c r="I193"/>
  <c r="E320"/>
  <c r="J248"/>
  <c r="I202"/>
  <c r="K202" s="1"/>
  <c r="B189" i="5"/>
  <c r="F733" i="3"/>
  <c r="K90"/>
  <c r="R150" i="4"/>
  <c r="M589" i="3"/>
  <c r="E175" i="5"/>
  <c r="K175" s="1"/>
  <c r="E33" i="1"/>
  <c r="E25" s="1"/>
  <c r="K409" i="3"/>
  <c r="F586"/>
  <c r="F183" i="5" s="1"/>
  <c r="I114"/>
  <c r="E42"/>
  <c r="K42" s="1"/>
  <c r="E36"/>
  <c r="K36" s="1"/>
  <c r="H419" i="3"/>
  <c r="J95" i="1"/>
  <c r="J37"/>
  <c r="F37" s="1"/>
  <c r="R155" i="4"/>
  <c r="F375" i="3"/>
  <c r="L145" i="4"/>
  <c r="K129" i="5"/>
  <c r="K66" i="3"/>
  <c r="F65"/>
  <c r="K427"/>
  <c r="F426"/>
  <c r="F131" i="5" s="1"/>
  <c r="K131" s="1"/>
  <c r="R149" i="4"/>
  <c r="R152"/>
  <c r="K115" i="3"/>
  <c r="Q15" i="9"/>
  <c r="G15" s="1"/>
  <c r="N15" s="1"/>
  <c r="H296" i="3"/>
  <c r="H251"/>
  <c r="K251" s="1"/>
  <c r="G263"/>
  <c r="H210"/>
  <c r="I263"/>
  <c r="J283"/>
  <c r="G195"/>
  <c r="G289"/>
  <c r="K289" s="1"/>
  <c r="F291"/>
  <c r="G301"/>
  <c r="G96" i="5" s="1"/>
  <c r="H207" i="3"/>
  <c r="K748"/>
  <c r="F689"/>
  <c r="H217"/>
  <c r="G295"/>
  <c r="K295" s="1"/>
  <c r="H224"/>
  <c r="G230"/>
  <c r="K230" s="1"/>
  <c r="G191"/>
  <c r="K191" s="1"/>
  <c r="F197"/>
  <c r="G247"/>
  <c r="K247" s="1"/>
  <c r="H282"/>
  <c r="K282" s="1"/>
  <c r="J252"/>
  <c r="K252" s="1"/>
  <c r="I292"/>
  <c r="E225"/>
  <c r="K225" s="1"/>
  <c r="E279"/>
  <c r="K279" s="1"/>
  <c r="B136" i="5"/>
  <c r="B141"/>
  <c r="F724" i="3"/>
  <c r="B59" i="5"/>
  <c r="R154" i="4"/>
  <c r="Q109" i="9"/>
  <c r="Q110" s="1"/>
  <c r="F28" i="3"/>
  <c r="F23" i="5" s="1"/>
  <c r="K23" s="1"/>
  <c r="J85" i="1"/>
  <c r="F85" s="1"/>
  <c r="P124" i="9"/>
  <c r="P127" s="1"/>
  <c r="J597" i="3"/>
  <c r="J185" i="5" s="1"/>
  <c r="F481" i="3"/>
  <c r="F169" i="5" s="1"/>
  <c r="K169" s="1"/>
  <c r="L71" i="9"/>
  <c r="J31" i="1"/>
  <c r="F31" s="1"/>
  <c r="J39" i="5"/>
  <c r="J57" i="1"/>
  <c r="J56" s="1"/>
  <c r="E85"/>
  <c r="E179" i="5"/>
  <c r="K34"/>
  <c r="H87" i="1"/>
  <c r="F87" s="1"/>
  <c r="K92" i="3"/>
  <c r="F90"/>
  <c r="Q14" i="9" s="1"/>
  <c r="G14" s="1"/>
  <c r="N14" s="1"/>
  <c r="K407" i="3"/>
  <c r="F406"/>
  <c r="F121" i="5" s="1"/>
  <c r="K121" s="1"/>
  <c r="M101" i="4"/>
  <c r="M66" i="1"/>
  <c r="M33" i="4"/>
  <c r="M145"/>
  <c r="F478" i="3"/>
  <c r="F168" i="5" s="1"/>
  <c r="K168" s="1"/>
  <c r="F112"/>
  <c r="K361" i="3"/>
  <c r="F184" i="5"/>
  <c r="K591" i="3"/>
  <c r="Q124" i="9"/>
  <c r="Q127" s="1"/>
  <c r="F30" i="1"/>
  <c r="J446" i="3"/>
  <c r="R193" i="4"/>
  <c r="R191"/>
  <c r="R190"/>
  <c r="R188"/>
  <c r="R194"/>
  <c r="R192"/>
  <c r="K733" i="3"/>
  <c r="K283"/>
  <c r="N116" i="9"/>
  <c r="G446" i="3"/>
  <c r="Q46" i="9"/>
  <c r="K689" i="3"/>
  <c r="H54" i="1"/>
  <c r="F113" i="5"/>
  <c r="H124"/>
  <c r="H445" i="3"/>
  <c r="H598" s="1"/>
  <c r="H447" s="1"/>
  <c r="H185" i="5"/>
  <c r="H446" i="3"/>
  <c r="I185" i="5"/>
  <c r="Q132" i="9"/>
  <c r="K426" i="3"/>
  <c r="K248"/>
  <c r="K383"/>
  <c r="F114" i="5"/>
  <c r="K114" s="1"/>
  <c r="K250" i="3" l="1"/>
  <c r="K291"/>
  <c r="K206"/>
  <c r="G209" i="5"/>
  <c r="K611" i="3"/>
  <c r="G445"/>
  <c r="K242"/>
  <c r="K25" i="5"/>
  <c r="Q95" i="9"/>
  <c r="Q101" s="1"/>
  <c r="K39" i="5"/>
  <c r="F36"/>
  <c r="K281" i="3"/>
  <c r="K199"/>
  <c r="I200" i="5"/>
  <c r="I209" s="1"/>
  <c r="I301" i="3"/>
  <c r="I96" i="5" s="1"/>
  <c r="G148"/>
  <c r="K406" i="3"/>
  <c r="J77" i="9"/>
  <c r="F27" i="1"/>
  <c r="K24" i="5"/>
  <c r="F81" i="9"/>
  <c r="F512" i="3"/>
  <c r="Q104" i="9" s="1"/>
  <c r="H148" i="5"/>
  <c r="H86" i="1"/>
  <c r="K620" i="3"/>
  <c r="N94" i="9"/>
  <c r="N95" s="1"/>
  <c r="K177" i="5"/>
  <c r="K172"/>
  <c r="K182"/>
  <c r="F89" i="1"/>
  <c r="K120" i="5"/>
  <c r="N113" i="9"/>
  <c r="K752" i="3"/>
  <c r="K621"/>
  <c r="K626"/>
  <c r="K618"/>
  <c r="K613"/>
  <c r="K612"/>
  <c r="K624"/>
  <c r="K625"/>
  <c r="K617"/>
  <c r="K744"/>
  <c r="K783"/>
  <c r="K743"/>
  <c r="K615"/>
  <c r="K614"/>
  <c r="K623"/>
  <c r="K610"/>
  <c r="E200" i="5"/>
  <c r="E209" s="1"/>
  <c r="K622" i="3"/>
  <c r="K616"/>
  <c r="E301"/>
  <c r="K609"/>
  <c r="K619"/>
  <c r="F104" i="9"/>
  <c r="P106"/>
  <c r="P120" s="1"/>
  <c r="F173" i="5"/>
  <c r="K173" s="1"/>
  <c r="F597" i="3"/>
  <c r="F33" i="1"/>
  <c r="G25"/>
  <c r="F88"/>
  <c r="F86" s="1"/>
  <c r="G86"/>
  <c r="Q114" i="9"/>
  <c r="G112"/>
  <c r="F106"/>
  <c r="H66" i="1"/>
  <c r="K184" i="5"/>
  <c r="K179"/>
  <c r="F124" i="9"/>
  <c r="F127" s="1"/>
  <c r="K28" i="3"/>
  <c r="F57" i="1"/>
  <c r="K112" i="5"/>
  <c r="Q13" i="9"/>
  <c r="F419" i="3"/>
  <c r="F124" i="5" s="1"/>
  <c r="K183"/>
  <c r="K274" i="3"/>
  <c r="F32" i="1"/>
  <c r="F25" s="1"/>
  <c r="G66"/>
  <c r="F36"/>
  <c r="J101" i="9"/>
  <c r="K229" i="3"/>
  <c r="F46" i="9"/>
  <c r="H25" i="1"/>
  <c r="I23" i="9"/>
  <c r="I48" s="1"/>
  <c r="K181" i="5"/>
  <c r="K263" i="3"/>
  <c r="F95" i="1"/>
  <c r="L48" i="9"/>
  <c r="K28" i="5"/>
  <c r="K244" i="3"/>
  <c r="J25" i="1"/>
  <c r="J22" s="1"/>
  <c r="K118" i="5"/>
  <c r="G28" i="9"/>
  <c r="K94" i="3"/>
  <c r="I99" i="9"/>
  <c r="I101" s="1"/>
  <c r="I114"/>
  <c r="I419" i="3"/>
  <c r="I124" i="5" s="1"/>
  <c r="E88" i="1"/>
  <c r="E86" s="1"/>
  <c r="E66" s="1"/>
  <c r="F169" i="3"/>
  <c r="F49" i="5" s="1"/>
  <c r="J209"/>
  <c r="L77" i="9"/>
  <c r="K208" i="3"/>
  <c r="K254"/>
  <c r="E22" i="1"/>
  <c r="F54"/>
  <c r="K266" i="3"/>
  <c r="I68" i="1"/>
  <c r="I66" s="1"/>
  <c r="F71"/>
  <c r="F68" s="1"/>
  <c r="G105" i="9"/>
  <c r="N105" s="1"/>
  <c r="P23"/>
  <c r="P48" s="1"/>
  <c r="G124"/>
  <c r="N124" s="1"/>
  <c r="K296" i="3"/>
  <c r="F13" i="9"/>
  <c r="F23" s="1"/>
  <c r="G109"/>
  <c r="N109" s="1"/>
  <c r="I25" i="1"/>
  <c r="I22" s="1"/>
  <c r="G98" i="9"/>
  <c r="L101"/>
  <c r="G22" i="1"/>
  <c r="K228" i="3"/>
  <c r="K280"/>
  <c r="K231"/>
  <c r="F325"/>
  <c r="K234"/>
  <c r="K264"/>
  <c r="I120" i="9"/>
  <c r="J48"/>
  <c r="K292" i="3"/>
  <c r="K245"/>
  <c r="L120" i="9"/>
  <c r="K246" i="3"/>
  <c r="K198"/>
  <c r="F58" i="1"/>
  <c r="K203" i="3"/>
  <c r="N28" i="9"/>
  <c r="K170" i="5"/>
  <c r="H195" i="3"/>
  <c r="E294"/>
  <c r="J218"/>
  <c r="K218" s="1"/>
  <c r="F99" i="9"/>
  <c r="F101" s="1"/>
  <c r="B152" i="5"/>
  <c r="N36" i="9"/>
  <c r="N130"/>
  <c r="K38" i="5"/>
  <c r="N129" i="9"/>
  <c r="J118"/>
  <c r="J120" s="1"/>
  <c r="J84" s="1"/>
  <c r="F118"/>
  <c r="F120" s="1"/>
  <c r="I71"/>
  <c r="I77" s="1"/>
  <c r="G38"/>
  <c r="N38" s="1"/>
  <c r="B751" i="3"/>
  <c r="F249" s="1"/>
  <c r="F79" i="5" s="1"/>
  <c r="Q23" i="9"/>
  <c r="Q48" s="1"/>
  <c r="G13"/>
  <c r="Q79"/>
  <c r="N131"/>
  <c r="G132"/>
  <c r="N70"/>
  <c r="N42"/>
  <c r="N46" s="1"/>
  <c r="G46"/>
  <c r="G127"/>
  <c r="N122"/>
  <c r="N127" s="1"/>
  <c r="N108"/>
  <c r="N110" s="1"/>
  <c r="P9"/>
  <c r="I9"/>
  <c r="F9"/>
  <c r="N87"/>
  <c r="N89" s="1"/>
  <c r="G89"/>
  <c r="F53" i="1"/>
  <c r="P84" i="9"/>
  <c r="N117"/>
  <c r="G118"/>
  <c r="N118"/>
  <c r="F56" i="1"/>
  <c r="J66"/>
  <c r="L84" i="9"/>
  <c r="F429" i="3"/>
  <c r="K782"/>
  <c r="K586"/>
  <c r="K65"/>
  <c r="F31" i="5"/>
  <c r="K31" s="1"/>
  <c r="F742" i="3"/>
  <c r="K478"/>
  <c r="G598"/>
  <c r="G447" s="1"/>
  <c r="K481"/>
  <c r="K112"/>
  <c r="J301"/>
  <c r="F80" i="1"/>
  <c r="F77" s="1"/>
  <c r="G95" i="9"/>
  <c r="H209" i="3"/>
  <c r="K209" s="1"/>
  <c r="G267"/>
  <c r="K267" s="1"/>
  <c r="J207"/>
  <c r="R187" i="4"/>
  <c r="K29" i="5"/>
  <c r="H22" i="1"/>
  <c r="R158" i="4"/>
  <c r="I148" i="5" l="1"/>
  <c r="I445" i="3"/>
  <c r="I598" s="1"/>
  <c r="I447" s="1"/>
  <c r="F265"/>
  <c r="F84" i="5" s="1"/>
  <c r="N132" i="9"/>
  <c r="G104"/>
  <c r="N104" s="1"/>
  <c r="N106" s="1"/>
  <c r="N120" s="1"/>
  <c r="Q106"/>
  <c r="Q120" s="1"/>
  <c r="Q84" s="1"/>
  <c r="G110"/>
  <c r="J83"/>
  <c r="J141" s="1"/>
  <c r="J138" s="1"/>
  <c r="K512" i="3"/>
  <c r="F48" i="9"/>
  <c r="L83"/>
  <c r="L141" s="1"/>
  <c r="L138" s="1"/>
  <c r="I84"/>
  <c r="F22" i="1"/>
  <c r="K315" i="3"/>
  <c r="K310"/>
  <c r="K331"/>
  <c r="K345"/>
  <c r="K324"/>
  <c r="K305"/>
  <c r="K306"/>
  <c r="K320"/>
  <c r="K311"/>
  <c r="K317"/>
  <c r="K326"/>
  <c r="K313"/>
  <c r="K340"/>
  <c r="E445"/>
  <c r="E598" s="1"/>
  <c r="E447" s="1"/>
  <c r="K307"/>
  <c r="K323"/>
  <c r="K314"/>
  <c r="K334"/>
  <c r="K318"/>
  <c r="K342"/>
  <c r="K322"/>
  <c r="K333"/>
  <c r="K319"/>
  <c r="K343"/>
  <c r="K309"/>
  <c r="E96" i="5"/>
  <c r="E148" s="1"/>
  <c r="K304" i="3"/>
  <c r="K328"/>
  <c r="K344"/>
  <c r="K316"/>
  <c r="K321"/>
  <c r="K341"/>
  <c r="K338"/>
  <c r="K329"/>
  <c r="K312"/>
  <c r="K339"/>
  <c r="K335"/>
  <c r="K337"/>
  <c r="K330"/>
  <c r="K308"/>
  <c r="K327"/>
  <c r="K336"/>
  <c r="K325"/>
  <c r="K332"/>
  <c r="G114" i="9"/>
  <c r="N112"/>
  <c r="N114" s="1"/>
  <c r="F66" i="1"/>
  <c r="F185" i="5"/>
  <c r="F446" i="3"/>
  <c r="F84" i="9"/>
  <c r="G204" i="3"/>
  <c r="G69" i="5" s="1"/>
  <c r="I83" i="9"/>
  <c r="I141" s="1"/>
  <c r="I138" s="1"/>
  <c r="F284" i="3"/>
  <c r="I287"/>
  <c r="I92" i="5" s="1"/>
  <c r="G227" i="3"/>
  <c r="H255"/>
  <c r="G270"/>
  <c r="G86" i="5" s="1"/>
  <c r="J227" i="3"/>
  <c r="J272"/>
  <c r="I249"/>
  <c r="E293"/>
  <c r="F204"/>
  <c r="F69" i="5" s="1"/>
  <c r="G187" i="3"/>
  <c r="H288"/>
  <c r="G288"/>
  <c r="G276"/>
  <c r="G90" i="5" s="1"/>
  <c r="H190" i="3"/>
  <c r="J190"/>
  <c r="I270"/>
  <c r="I86" i="5" s="1"/>
  <c r="E205" i="3"/>
  <c r="J275"/>
  <c r="E238"/>
  <c r="J233"/>
  <c r="J73" i="5" s="1"/>
  <c r="E239" i="3"/>
  <c r="I190"/>
  <c r="E223"/>
  <c r="J269"/>
  <c r="J85" i="5" s="1"/>
  <c r="E255" i="3"/>
  <c r="E236"/>
  <c r="I257"/>
  <c r="I82" i="5" s="1"/>
  <c r="H297" i="3"/>
  <c r="H256"/>
  <c r="F297"/>
  <c r="F95" i="5" s="1"/>
  <c r="I265" i="3"/>
  <c r="E187"/>
  <c r="I187"/>
  <c r="F287"/>
  <c r="F269"/>
  <c r="F85" i="5" s="1"/>
  <c r="E258" i="3"/>
  <c r="I236"/>
  <c r="H284"/>
  <c r="H91" i="5" s="1"/>
  <c r="H276" i="3"/>
  <c r="H90" i="5" s="1"/>
  <c r="H257" i="3"/>
  <c r="H82" i="5" s="1"/>
  <c r="H237" i="3"/>
  <c r="H75" i="5" s="1"/>
  <c r="G257" i="3"/>
  <c r="G82" i="5" s="1"/>
  <c r="J293" i="3"/>
  <c r="F275"/>
  <c r="I297"/>
  <c r="I276"/>
  <c r="I90" i="5" s="1"/>
  <c r="I271" i="3"/>
  <c r="I87" i="5" s="1"/>
  <c r="F236" i="3"/>
  <c r="F74" i="5" s="1"/>
  <c r="I255" i="3"/>
  <c r="G205"/>
  <c r="H265"/>
  <c r="G275"/>
  <c r="H227"/>
  <c r="H223"/>
  <c r="H71" i="5" s="1"/>
  <c r="I237" i="3"/>
  <c r="I75" i="5" s="1"/>
  <c r="J288" i="3"/>
  <c r="J255"/>
  <c r="I256"/>
  <c r="J265"/>
  <c r="I239"/>
  <c r="I77" i="5" s="1"/>
  <c r="I238" i="3"/>
  <c r="I76" i="5" s="1"/>
  <c r="I284" i="3"/>
  <c r="I91" i="5" s="1"/>
  <c r="J270" i="3"/>
  <c r="J86" i="5" s="1"/>
  <c r="J297" i="3"/>
  <c r="J239"/>
  <c r="J77" i="5" s="1"/>
  <c r="E288" i="3"/>
  <c r="E204"/>
  <c r="J284"/>
  <c r="J91" i="5" s="1"/>
  <c r="E269" i="3"/>
  <c r="J204"/>
  <c r="J69" i="5" s="1"/>
  <c r="G196" i="3"/>
  <c r="H258"/>
  <c r="H83" i="5" s="1"/>
  <c r="H238" i="3"/>
  <c r="H76" i="5" s="1"/>
  <c r="G297" i="3"/>
  <c r="G272"/>
  <c r="G239"/>
  <c r="G77" i="5" s="1"/>
  <c r="H204" i="3"/>
  <c r="H69" i="5" s="1"/>
  <c r="H205" i="3"/>
  <c r="I258"/>
  <c r="I83" i="5" s="1"/>
  <c r="F255" i="3"/>
  <c r="I223"/>
  <c r="I71" i="5" s="1"/>
  <c r="J238" i="3"/>
  <c r="J76" i="5" s="1"/>
  <c r="J187" i="3"/>
  <c r="E297"/>
  <c r="E237"/>
  <c r="G233"/>
  <c r="G73" i="5" s="1"/>
  <c r="E270" i="3"/>
  <c r="G223"/>
  <c r="G71" i="5" s="1"/>
  <c r="H293" i="3"/>
  <c r="H272"/>
  <c r="F223"/>
  <c r="G240"/>
  <c r="G78" i="5" s="1"/>
  <c r="F187" i="3"/>
  <c r="J223"/>
  <c r="J71" i="5" s="1"/>
  <c r="E256" i="3"/>
  <c r="H240"/>
  <c r="H78" i="5" s="1"/>
  <c r="G258" i="3"/>
  <c r="G83" i="5" s="1"/>
  <c r="H196" i="3"/>
  <c r="E240"/>
  <c r="F270"/>
  <c r="F86" i="5" s="1"/>
  <c r="F227" i="3"/>
  <c r="I288"/>
  <c r="E196"/>
  <c r="I272"/>
  <c r="F288"/>
  <c r="G284"/>
  <c r="G91" i="5" s="1"/>
  <c r="G256" i="3"/>
  <c r="G255"/>
  <c r="E233"/>
  <c r="F257"/>
  <c r="F82" i="5" s="1"/>
  <c r="G190" i="3"/>
  <c r="H269"/>
  <c r="H85" i="5" s="1"/>
  <c r="G287" i="3"/>
  <c r="G92" i="5" s="1"/>
  <c r="E275" i="3"/>
  <c r="J271"/>
  <c r="J87" i="5" s="1"/>
  <c r="J240" i="3"/>
  <c r="J78" i="5" s="1"/>
  <c r="E227" i="3"/>
  <c r="H236"/>
  <c r="G238"/>
  <c r="G76" i="5" s="1"/>
  <c r="I233" i="3"/>
  <c r="I73" i="5" s="1"/>
  <c r="E257" i="3"/>
  <c r="F256"/>
  <c r="F81" i="5" s="1"/>
  <c r="I204" i="3"/>
  <c r="I69" i="5" s="1"/>
  <c r="J249" i="3"/>
  <c r="J276"/>
  <c r="J90" i="5" s="1"/>
  <c r="J236" i="3"/>
  <c r="F239"/>
  <c r="F77" i="5" s="1"/>
  <c r="E271" i="3"/>
  <c r="E265"/>
  <c r="F272"/>
  <c r="F88" i="5" s="1"/>
  <c r="F190" i="3"/>
  <c r="F67" i="5" s="1"/>
  <c r="F240" i="3"/>
  <c r="F258"/>
  <c r="F83" i="5" s="1"/>
  <c r="F276" i="3"/>
  <c r="F90" i="5" s="1"/>
  <c r="F293" i="3"/>
  <c r="J256"/>
  <c r="H275"/>
  <c r="I293"/>
  <c r="J196"/>
  <c r="F233"/>
  <c r="F73" i="5" s="1"/>
  <c r="G293" i="3"/>
  <c r="J205"/>
  <c r="F271"/>
  <c r="F87" i="5" s="1"/>
  <c r="E272" i="3"/>
  <c r="G271"/>
  <c r="G87" i="5" s="1"/>
  <c r="G249" i="3"/>
  <c r="G265"/>
  <c r="J258"/>
  <c r="J83" i="5" s="1"/>
  <c r="J257" i="3"/>
  <c r="J82" i="5" s="1"/>
  <c r="E190" i="3"/>
  <c r="I196"/>
  <c r="J287"/>
  <c r="J92" i="5" s="1"/>
  <c r="E249" i="3"/>
  <c r="E276"/>
  <c r="H270"/>
  <c r="H86" i="5" s="1"/>
  <c r="G269" i="3"/>
  <c r="G85" i="5" s="1"/>
  <c r="H187" i="3"/>
  <c r="E287"/>
  <c r="I240"/>
  <c r="I78" i="5" s="1"/>
  <c r="F238" i="3"/>
  <c r="F76" i="5" s="1"/>
  <c r="I275" i="3"/>
  <c r="H287"/>
  <c r="H92" i="5" s="1"/>
  <c r="H239" i="3"/>
  <c r="H77" i="5" s="1"/>
  <c r="G236" i="3"/>
  <c r="I227"/>
  <c r="F237"/>
  <c r="F75" i="5" s="1"/>
  <c r="J237" i="3"/>
  <c r="J75" i="5" s="1"/>
  <c r="H271" i="3"/>
  <c r="H87" i="5" s="1"/>
  <c r="G237" i="3"/>
  <c r="G75" i="5" s="1"/>
  <c r="H233" i="3"/>
  <c r="H73" i="5" s="1"/>
  <c r="I269" i="3"/>
  <c r="I85" i="5" s="1"/>
  <c r="I205" i="3"/>
  <c r="H249"/>
  <c r="E284"/>
  <c r="F205"/>
  <c r="E53" i="1"/>
  <c r="K294" i="3"/>
  <c r="N98" i="9"/>
  <c r="N99" s="1"/>
  <c r="N101" s="1"/>
  <c r="G99"/>
  <c r="G101" s="1"/>
  <c r="F196" i="3"/>
  <c r="G106" i="9"/>
  <c r="G120" s="1"/>
  <c r="F132" i="5"/>
  <c r="Q80" i="9"/>
  <c r="G80" s="1"/>
  <c r="N80" s="1"/>
  <c r="Q73"/>
  <c r="I140"/>
  <c r="I137" s="1"/>
  <c r="I82"/>
  <c r="J445" i="3"/>
  <c r="J598" s="1"/>
  <c r="J447" s="1"/>
  <c r="J96" i="5"/>
  <c r="J148" s="1"/>
  <c r="F200"/>
  <c r="F209" s="1"/>
  <c r="F301" i="3"/>
  <c r="G79" i="9"/>
  <c r="G23"/>
  <c r="G48" s="1"/>
  <c r="N13"/>
  <c r="N23" s="1"/>
  <c r="N48" s="1"/>
  <c r="J82" l="1"/>
  <c r="L133"/>
  <c r="L82"/>
  <c r="J133"/>
  <c r="J140"/>
  <c r="J137" s="1"/>
  <c r="K265" i="3"/>
  <c r="L140" i="9"/>
  <c r="L137" s="1"/>
  <c r="Q81"/>
  <c r="N84"/>
  <c r="G84"/>
  <c r="H63" i="1"/>
  <c r="H79" i="5"/>
  <c r="Q55" i="9"/>
  <c r="G55" s="1"/>
  <c r="N55" s="1"/>
  <c r="F68" i="5"/>
  <c r="E49" i="1"/>
  <c r="P60" i="9"/>
  <c r="K284" i="3"/>
  <c r="E91" i="5"/>
  <c r="K91" s="1"/>
  <c r="I70"/>
  <c r="I43" i="1"/>
  <c r="G74" i="5"/>
  <c r="G45" i="1"/>
  <c r="E92" i="5"/>
  <c r="P58" i="9"/>
  <c r="F58" s="1"/>
  <c r="K287" i="3"/>
  <c r="K276"/>
  <c r="E90" i="5"/>
  <c r="K90" s="1"/>
  <c r="E67"/>
  <c r="K67" s="1"/>
  <c r="E41" i="1"/>
  <c r="K190" i="3"/>
  <c r="G79" i="5"/>
  <c r="G63" i="1"/>
  <c r="E51"/>
  <c r="E88" i="5"/>
  <c r="K88" s="1"/>
  <c r="K272" i="3"/>
  <c r="J70" i="5"/>
  <c r="J43" i="1"/>
  <c r="I94" i="5"/>
  <c r="I52" i="1"/>
  <c r="J47"/>
  <c r="J81" i="5"/>
  <c r="F78"/>
  <c r="Q66" i="9"/>
  <c r="G66" s="1"/>
  <c r="N66" s="1"/>
  <c r="E43" i="1"/>
  <c r="E87" i="5"/>
  <c r="K87" s="1"/>
  <c r="K271" i="3"/>
  <c r="J74" i="5"/>
  <c r="J45" i="1"/>
  <c r="J63"/>
  <c r="J79" i="5"/>
  <c r="H45" i="1"/>
  <c r="H74" i="5"/>
  <c r="P59" i="9"/>
  <c r="F59" s="1"/>
  <c r="K275" i="3"/>
  <c r="E89" i="5"/>
  <c r="G46" i="1"/>
  <c r="G80" i="5"/>
  <c r="I51" i="1"/>
  <c r="I88" i="5"/>
  <c r="I50" i="1"/>
  <c r="I93" i="5"/>
  <c r="H68"/>
  <c r="H42" i="1"/>
  <c r="H88" i="5"/>
  <c r="H51" i="1"/>
  <c r="E95" i="5"/>
  <c r="K95" s="1"/>
  <c r="K297" i="3"/>
  <c r="E55" i="1"/>
  <c r="F80" i="5"/>
  <c r="Q69" i="9"/>
  <c r="H70" i="5"/>
  <c r="H43" i="1"/>
  <c r="G55"/>
  <c r="G95" i="5"/>
  <c r="K288" i="3"/>
  <c r="E93" i="5"/>
  <c r="P74" i="9"/>
  <c r="F74" s="1"/>
  <c r="E50" i="1"/>
  <c r="J55"/>
  <c r="J95" i="5"/>
  <c r="I81"/>
  <c r="I47" i="1"/>
  <c r="J93" i="5"/>
  <c r="J50" i="1"/>
  <c r="G49"/>
  <c r="G89" i="5"/>
  <c r="G43" i="1"/>
  <c r="G70" i="5"/>
  <c r="F89"/>
  <c r="K89" s="1"/>
  <c r="Q59" i="9"/>
  <c r="G59" s="1"/>
  <c r="N59" s="1"/>
  <c r="E83" i="5"/>
  <c r="K83" s="1"/>
  <c r="K258" i="3"/>
  <c r="Q58" i="9"/>
  <c r="F92" i="5"/>
  <c r="E66"/>
  <c r="K66" s="1"/>
  <c r="K187" i="3"/>
  <c r="P54" i="9"/>
  <c r="F54" s="1"/>
  <c r="E40" i="1"/>
  <c r="E323" i="3"/>
  <c r="H95" i="5"/>
  <c r="H55" i="1"/>
  <c r="E74" i="5"/>
  <c r="K74" s="1"/>
  <c r="E45" i="1"/>
  <c r="K236" i="3"/>
  <c r="I67" i="5"/>
  <c r="I41" i="1"/>
  <c r="J89" i="5"/>
  <c r="J49" i="1"/>
  <c r="H67" i="5"/>
  <c r="H41" i="1"/>
  <c r="G93" i="5"/>
  <c r="G50" i="1"/>
  <c r="G40"/>
  <c r="G66" i="5"/>
  <c r="E94"/>
  <c r="P61" i="9"/>
  <c r="F61" s="1"/>
  <c r="E52" i="1"/>
  <c r="K293" i="3"/>
  <c r="J51" i="1"/>
  <c r="J88" i="5"/>
  <c r="G72"/>
  <c r="G44" i="1"/>
  <c r="I133" i="9"/>
  <c r="F70" i="5"/>
  <c r="Q51" i="9"/>
  <c r="I72" i="5"/>
  <c r="I44" i="1"/>
  <c r="I89" i="5"/>
  <c r="I49" i="1"/>
  <c r="H66" i="5"/>
  <c r="H40" i="1"/>
  <c r="H39" s="1"/>
  <c r="E79" i="5"/>
  <c r="K79" s="1"/>
  <c r="P73" i="9"/>
  <c r="E63" i="1"/>
  <c r="K249" i="3"/>
  <c r="I68" i="5"/>
  <c r="I42" i="1"/>
  <c r="G48"/>
  <c r="G84" i="5"/>
  <c r="G94"/>
  <c r="G52" i="1"/>
  <c r="J68" i="5"/>
  <c r="J42" i="1"/>
  <c r="H89" i="5"/>
  <c r="H49" i="1"/>
  <c r="Q61" i="9"/>
  <c r="G61" s="1"/>
  <c r="N61" s="1"/>
  <c r="F94" i="5"/>
  <c r="E84"/>
  <c r="K84" s="1"/>
  <c r="E48" i="1"/>
  <c r="K257" i="3"/>
  <c r="E82" i="5"/>
  <c r="K82" s="1"/>
  <c r="P65" i="9"/>
  <c r="E44" i="1"/>
  <c r="K227" i="3"/>
  <c r="E72" i="5"/>
  <c r="G67"/>
  <c r="G41" i="1"/>
  <c r="E73" i="5"/>
  <c r="K73" s="1"/>
  <c r="K233" i="3"/>
  <c r="G47" i="1"/>
  <c r="G81" i="5"/>
  <c r="Q74" i="9"/>
  <c r="G74" s="1"/>
  <c r="N74" s="1"/>
  <c r="F93" i="5"/>
  <c r="E68"/>
  <c r="K68" s="1"/>
  <c r="E42" i="1"/>
  <c r="K196" i="3"/>
  <c r="P55" i="9"/>
  <c r="F55" s="1"/>
  <c r="F72" i="5"/>
  <c r="Q65" i="9"/>
  <c r="E78" i="5"/>
  <c r="K78" s="1"/>
  <c r="P66" i="9"/>
  <c r="F66" s="1"/>
  <c r="K240" i="3"/>
  <c r="E47" i="1"/>
  <c r="E81" i="5"/>
  <c r="K81" s="1"/>
  <c r="K256" i="3"/>
  <c r="F66" i="5"/>
  <c r="Q54" i="9"/>
  <c r="G54" s="1"/>
  <c r="N54" s="1"/>
  <c r="Q53"/>
  <c r="G53" s="1"/>
  <c r="N53" s="1"/>
  <c r="F71" i="5"/>
  <c r="H94"/>
  <c r="H52" i="1"/>
  <c r="K270" i="3"/>
  <c r="E86" i="5"/>
  <c r="K86" s="1"/>
  <c r="E75"/>
  <c r="K75" s="1"/>
  <c r="K237" i="3"/>
  <c r="F323"/>
  <c r="J66" i="5"/>
  <c r="J40" i="1"/>
  <c r="G88" i="5"/>
  <c r="G51" i="1"/>
  <c r="F51" s="1"/>
  <c r="G68" i="5"/>
  <c r="G42" i="1"/>
  <c r="E85" i="5"/>
  <c r="K85" s="1"/>
  <c r="K269" i="3"/>
  <c r="E69" i="5"/>
  <c r="K204" i="3"/>
  <c r="J48" i="1"/>
  <c r="J84" i="5"/>
  <c r="J80"/>
  <c r="J46" i="1"/>
  <c r="H72" i="5"/>
  <c r="H44" i="1"/>
  <c r="H84" i="5"/>
  <c r="H48" i="1"/>
  <c r="I80" i="5"/>
  <c r="I46" i="1"/>
  <c r="I95" i="5"/>
  <c r="I55" i="1"/>
  <c r="J94" i="5"/>
  <c r="J52" i="1"/>
  <c r="I74" i="5"/>
  <c r="I45" i="1"/>
  <c r="F45" s="1"/>
  <c r="I40"/>
  <c r="I66" i="5"/>
  <c r="I48" i="1"/>
  <c r="I84" i="5"/>
  <c r="H81"/>
  <c r="H47" i="1"/>
  <c r="F47" s="1"/>
  <c r="E46"/>
  <c r="P69" i="9"/>
  <c r="E80" i="5"/>
  <c r="K255" i="3"/>
  <c r="E71" i="5"/>
  <c r="K71" s="1"/>
  <c r="P53" i="9"/>
  <c r="F53" s="1"/>
  <c r="K223" i="3"/>
  <c r="E77" i="5"/>
  <c r="K77" s="1"/>
  <c r="K239" i="3"/>
  <c r="K238"/>
  <c r="E76" i="5"/>
  <c r="K76" s="1"/>
  <c r="K205" i="3"/>
  <c r="E70" i="5"/>
  <c r="K70" s="1"/>
  <c r="P51" i="9"/>
  <c r="J67" i="5"/>
  <c r="J41" i="1"/>
  <c r="H93" i="5"/>
  <c r="H50" i="1"/>
  <c r="I79" i="5"/>
  <c r="I63" i="1"/>
  <c r="J72" i="5"/>
  <c r="J44" i="1"/>
  <c r="H80" i="5"/>
  <c r="H46" i="1"/>
  <c r="F91" i="5"/>
  <c r="Q60" i="9"/>
  <c r="G60" s="1"/>
  <c r="N60" s="1"/>
  <c r="K69" i="5"/>
  <c r="N79" i="9"/>
  <c r="N81" s="1"/>
  <c r="G81"/>
  <c r="F445" i="3"/>
  <c r="F598" s="1"/>
  <c r="F96" i="5"/>
  <c r="F148" s="1"/>
  <c r="Q75" i="9"/>
  <c r="G73"/>
  <c r="F49" i="1" l="1"/>
  <c r="I39"/>
  <c r="F42"/>
  <c r="K94" i="5"/>
  <c r="K92"/>
  <c r="Q67" i="9"/>
  <c r="G65"/>
  <c r="P75"/>
  <c r="F73"/>
  <c r="F75" s="1"/>
  <c r="G51"/>
  <c r="Q56"/>
  <c r="F40" i="1"/>
  <c r="G39"/>
  <c r="G38" s="1"/>
  <c r="G64" s="1"/>
  <c r="Q63" i="9"/>
  <c r="G58"/>
  <c r="I38" i="1"/>
  <c r="I64" s="1"/>
  <c r="F41"/>
  <c r="K72" i="5"/>
  <c r="J39" i="1"/>
  <c r="J38" s="1"/>
  <c r="J64" s="1"/>
  <c r="F52"/>
  <c r="H38"/>
  <c r="H64" s="1"/>
  <c r="F43"/>
  <c r="F55"/>
  <c r="K80" i="5"/>
  <c r="F63" i="1"/>
  <c r="F51" i="9"/>
  <c r="F56" s="1"/>
  <c r="P56"/>
  <c r="P71"/>
  <c r="F69"/>
  <c r="F71" s="1"/>
  <c r="F65"/>
  <c r="F67" s="1"/>
  <c r="P67"/>
  <c r="Q71"/>
  <c r="G69"/>
  <c r="P63"/>
  <c r="F60"/>
  <c r="F63" s="1"/>
  <c r="F46" i="1"/>
  <c r="F48"/>
  <c r="F44"/>
  <c r="F50"/>
  <c r="E39"/>
  <c r="E38" s="1"/>
  <c r="E64" s="1"/>
  <c r="K93" i="5"/>
  <c r="F447" i="3"/>
  <c r="D447" s="1"/>
  <c r="D598"/>
  <c r="N73" i="9"/>
  <c r="N75" s="1"/>
  <c r="G75"/>
  <c r="F39" i="1" l="1"/>
  <c r="Q77" i="9"/>
  <c r="Q83" s="1"/>
  <c r="Q140" s="1"/>
  <c r="Q137" s="1"/>
  <c r="E65" i="1"/>
  <c r="E105"/>
  <c r="N69" i="9"/>
  <c r="N71" s="1"/>
  <c r="G71"/>
  <c r="H65" i="1"/>
  <c r="H105"/>
  <c r="J65"/>
  <c r="J105"/>
  <c r="N51" i="9"/>
  <c r="N56" s="1"/>
  <c r="G56"/>
  <c r="F38" i="1"/>
  <c r="F64" s="1"/>
  <c r="P77" i="9"/>
  <c r="P83" s="1"/>
  <c r="I105" i="1"/>
  <c r="I65"/>
  <c r="N58" i="9"/>
  <c r="N63" s="1"/>
  <c r="G63"/>
  <c r="G105" i="1"/>
  <c r="G65"/>
  <c r="N65" i="9"/>
  <c r="N67" s="1"/>
  <c r="G67"/>
  <c r="F77"/>
  <c r="F83" s="1"/>
  <c r="Q141" l="1"/>
  <c r="Q138" s="1"/>
  <c r="G77"/>
  <c r="G83" s="1"/>
  <c r="G82" s="1"/>
  <c r="Q82"/>
  <c r="G141"/>
  <c r="G138" s="1"/>
  <c r="Q133"/>
  <c r="N77"/>
  <c r="N83" s="1"/>
  <c r="N82" s="1"/>
  <c r="F133"/>
  <c r="F82"/>
  <c r="F141"/>
  <c r="F138" s="1"/>
  <c r="F140"/>
  <c r="F137" s="1"/>
  <c r="P133"/>
  <c r="P82"/>
  <c r="P141"/>
  <c r="P138" s="1"/>
  <c r="P140"/>
  <c r="P137" s="1"/>
  <c r="F65" i="1"/>
  <c r="B105" s="1"/>
  <c r="F105"/>
  <c r="G140" i="9" l="1"/>
  <c r="G137" s="1"/>
  <c r="G133"/>
  <c r="B82"/>
  <c r="N140"/>
  <c r="N137" s="1"/>
  <c r="N141"/>
  <c r="N138" s="1"/>
  <c r="N133"/>
  <c r="B65" i="1"/>
  <c r="B133" i="9"/>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2019 г</t>
        </r>
        <r>
          <rPr>
            <sz val="11"/>
            <color indexed="81"/>
            <rFont val="Times New Roman"/>
            <family val="1"/>
            <charset val="204"/>
          </rPr>
          <t>.</t>
        </r>
      </text>
    </comment>
    <comment ref="C134"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5"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6" authorId="0">
      <text>
        <r>
          <rPr>
            <sz val="10"/>
            <color indexed="81"/>
            <rFont val="Times New Roman"/>
            <family val="1"/>
            <charset val="204"/>
          </rPr>
          <t xml:space="preserve">използва се от разпоредители с представителства в чужбина 
</t>
        </r>
      </text>
    </comment>
    <comment ref="D220" authorId="0">
      <text>
        <r>
          <rPr>
            <sz val="10"/>
            <color indexed="81"/>
            <rFont val="Times New Roman"/>
            <family val="1"/>
            <charset val="204"/>
          </rPr>
          <t>тук се отчитат разходите за СБКО, неотчетени по други позиции на ЕБК</t>
        </r>
      </text>
    </comment>
    <comment ref="D2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7"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32"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3">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2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6" authorId="0">
      <text>
        <r>
          <rPr>
            <sz val="10"/>
            <color indexed="81"/>
            <rFont val="Times New Roman"/>
            <family val="1"/>
            <charset val="204"/>
          </rPr>
          <t xml:space="preserve">използва се от разпоредители с представителства в чужбина 
</t>
        </r>
      </text>
    </comment>
    <comment ref="D660" authorId="0">
      <text>
        <r>
          <rPr>
            <sz val="10"/>
            <color indexed="81"/>
            <rFont val="Times New Roman"/>
            <family val="1"/>
            <charset val="204"/>
          </rPr>
          <t>тук се отчитат разходите за СБКО, неотчетени по други позиции на ЕБК</t>
        </r>
      </text>
    </comment>
    <comment ref="D66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39"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1"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5"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9"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1" author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3"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3"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1"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76"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76" authorId="1">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93"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93" authorId="1">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<sst xmlns="http://schemas.openxmlformats.org/spreadsheetml/2006/main" count="3522" uniqueCount="2254">
  <si>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</si>
  <si>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</si>
  <si>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</si>
  <si>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</si>
  <si>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</si>
  <si>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</si>
  <si>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</si>
  <si>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</si>
  <si>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</si>
  <si>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</si>
  <si>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</si>
  <si>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</si>
  <si>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</si>
  <si>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</si>
  <si>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</si>
  <si>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</si>
  <si>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</si>
  <si>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</si>
  <si>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</si>
  <si>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</si>
  <si>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</si>
  <si>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</si>
  <si>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</si>
  <si>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</si>
  <si>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</si>
  <si>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</si>
  <si>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</si>
  <si>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</si>
  <si>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</si>
  <si>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</si>
  <si>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</si>
  <si>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</si>
  <si>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</si>
  <si>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</si>
  <si>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</si>
  <si>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</si>
  <si>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</si>
  <si>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</si>
  <si>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</si>
  <si>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</si>
  <si>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</si>
  <si>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</si>
  <si>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</si>
  <si>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</si>
  <si>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</si>
  <si>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</si>
  <si>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</si>
  <si>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</si>
  <si>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</si>
  <si>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</si>
  <si>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</si>
  <si>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</si>
  <si>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</si>
  <si>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</si>
  <si>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</si>
  <si>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</si>
  <si>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</si>
  <si>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</si>
  <si>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</si>
  <si>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</si>
  <si>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</si>
  <si>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</si>
  <si>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</si>
  <si>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</si>
  <si>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</si>
  <si>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</si>
  <si>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</si>
  <si>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</si>
  <si>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</si>
  <si>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</si>
  <si>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</si>
  <si>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</si>
  <si>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</si>
  <si>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</si>
  <si>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</si>
  <si>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</si>
  <si>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</si>
  <si>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</si>
  <si>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</si>
  <si>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</si>
  <si>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</si>
  <si>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</si>
  <si>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</si>
  <si>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</si>
  <si>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</si>
  <si>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</si>
  <si>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</si>
  <si>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</si>
  <si>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</si>
  <si>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</si>
  <si>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</si>
  <si>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</si>
  <si>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</si>
  <si>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</si>
  <si>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</si>
  <si>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</si>
  <si>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</si>
  <si>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</si>
  <si>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</si>
  <si>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</si>
  <si>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</si>
  <si>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</si>
  <si>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</si>
  <si>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</si>
  <si>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</si>
  <si>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</si>
  <si>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</si>
  <si>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</si>
  <si>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</si>
  <si>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</si>
  <si>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</si>
  <si>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</si>
  <si>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</si>
  <si>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</si>
  <si>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</si>
  <si>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</si>
  <si>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</si>
  <si>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</si>
  <si>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</si>
  <si>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</si>
  <si>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</si>
  <si>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</si>
  <si>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</si>
  <si>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</si>
  <si>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</si>
  <si>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</si>
  <si>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</si>
  <si>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</si>
  <si>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</si>
  <si>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</si>
  <si>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</si>
  <si>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</si>
  <si>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</si>
  <si>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</si>
  <si>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</si>
  <si>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</si>
  <si>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</si>
  <si>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</si>
  <si>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</si>
  <si>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</si>
  <si>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</si>
  <si>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</si>
  <si>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</si>
  <si>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</si>
  <si>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</si>
  <si>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</si>
  <si>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</si>
  <si>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</si>
  <si>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</si>
  <si>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</si>
  <si>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</si>
  <si>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</si>
  <si>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</si>
  <si>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</si>
  <si>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</si>
  <si>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</si>
  <si>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</si>
  <si>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</si>
  <si>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</si>
  <si>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</si>
  <si>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</si>
  <si>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</si>
  <si>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</si>
  <si>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</si>
  <si>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</si>
  <si>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</si>
  <si>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</si>
  <si>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</si>
  <si>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</si>
  <si>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</si>
  <si>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</si>
  <si>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</si>
  <si>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</si>
  <si>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</si>
  <si>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</si>
  <si>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</si>
  <si>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</si>
  <si>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</si>
  <si>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</si>
  <si>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</si>
  <si>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</si>
  <si>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</si>
  <si>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</si>
  <si>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</si>
  <si>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</si>
  <si>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</si>
  <si>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</si>
  <si>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</si>
  <si>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</si>
  <si>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</si>
  <si>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</si>
  <si>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</si>
  <si>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</si>
  <si>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</si>
  <si>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</si>
  <si>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</si>
  <si>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</si>
  <si>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</si>
  <si>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</si>
  <si>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</si>
  <si>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</si>
  <si>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</si>
  <si>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</si>
  <si>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</si>
  <si>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</si>
  <si>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</si>
  <si>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</si>
  <si>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</si>
  <si>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</si>
  <si>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</si>
  <si>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</si>
  <si>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</si>
  <si>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</si>
  <si>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</si>
  <si>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</si>
  <si>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</si>
  <si>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</si>
  <si>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</si>
  <si>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</si>
  <si>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</si>
  <si>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</si>
  <si>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</si>
  <si>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</si>
  <si>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</si>
  <si>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</si>
  <si>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</si>
  <si>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</si>
  <si>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</si>
  <si>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</si>
  <si>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</si>
  <si>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</si>
  <si>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</si>
  <si>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</si>
  <si>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</si>
  <si>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</si>
  <si>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</si>
  <si>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</si>
  <si>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</si>
  <si>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</si>
  <si>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</si>
  <si>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</si>
  <si>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</si>
  <si>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</si>
  <si>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</si>
  <si>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</si>
  <si>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</si>
  <si>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</si>
  <si>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</si>
  <si>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</si>
  <si>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</si>
  <si>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</si>
  <si>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</si>
  <si>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</si>
  <si>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</si>
  <si>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</si>
  <si>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</si>
  <si>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</si>
  <si>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</si>
  <si>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</si>
  <si>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</si>
  <si>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</si>
  <si>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</si>
  <si>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</si>
  <si>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</si>
  <si>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</si>
  <si>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</si>
  <si>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</si>
  <si>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</si>
  <si>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</si>
  <si>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</si>
  <si>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</si>
  <si>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</si>
  <si>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</si>
  <si>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</si>
  <si>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</si>
  <si>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</si>
  <si>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</si>
  <si>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</si>
  <si>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</si>
  <si>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</si>
  <si>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</si>
  <si>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</si>
  <si>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</si>
  <si>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</si>
  <si>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</si>
  <si>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</si>
  <si>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</si>
  <si>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</si>
  <si>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</si>
  <si>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</si>
  <si>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</si>
  <si>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</si>
  <si>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</si>
  <si>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</si>
  <si>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</si>
  <si>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</si>
  <si>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</si>
  <si>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</si>
  <si>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</si>
  <si>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</si>
  <si>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</si>
  <si>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</si>
  <si>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</si>
  <si>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</si>
  <si>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</si>
  <si>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</si>
  <si>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</si>
  <si>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</si>
  <si>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</si>
  <si>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</si>
  <si>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</si>
  <si>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</si>
  <si>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</si>
  <si>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</si>
  <si>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</si>
  <si>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</si>
  <si>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</si>
  <si>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</si>
  <si>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</si>
  <si>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</si>
  <si>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</si>
  <si>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</si>
  <si>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</si>
  <si>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</si>
  <si>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</si>
  <si>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</si>
  <si>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</si>
  <si>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</si>
  <si>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</si>
  <si>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</si>
  <si>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</si>
  <si>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</si>
  <si>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</si>
  <si>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</si>
  <si>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</si>
  <si>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</si>
  <si>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</si>
  <si>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</si>
  <si>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</si>
  <si>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</si>
  <si>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</si>
  <si>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</si>
  <si>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</si>
  <si>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</si>
  <si>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</si>
  <si>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</si>
  <si>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</si>
  <si>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</si>
  <si>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</si>
  <si>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</si>
  <si>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</si>
  <si>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</si>
  <si>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</si>
  <si>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</si>
  <si>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</si>
  <si>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</si>
  <si>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</si>
  <si>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</si>
  <si>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</si>
  <si>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</si>
  <si>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</si>
  <si>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</si>
  <si>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</si>
  <si>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</si>
  <si>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</si>
  <si>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</si>
  <si>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</si>
  <si>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</si>
  <si>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</si>
  <si>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</si>
  <si>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</si>
  <si>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</si>
  <si>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</si>
  <si>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</si>
  <si>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</si>
  <si>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</si>
  <si>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</si>
  <si>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</si>
  <si>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</si>
  <si>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</si>
  <si>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</si>
  <si>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</si>
  <si>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</si>
  <si>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</si>
  <si>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</si>
  <si>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</si>
  <si>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</si>
  <si>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</si>
  <si>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</si>
  <si>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</si>
  <si>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</si>
  <si>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</si>
  <si>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</si>
  <si>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</si>
  <si>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</si>
  <si>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</si>
  <si>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</si>
  <si>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</si>
  <si>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</si>
  <si>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</si>
  <si>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</si>
  <si>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</si>
  <si>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</si>
  <si>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</si>
  <si>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</si>
  <si>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</si>
  <si>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</si>
  <si>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</si>
  <si>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</si>
  <si>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</si>
  <si>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</si>
  <si>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</si>
  <si>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</si>
  <si>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</si>
  <si>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</si>
  <si>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</si>
  <si>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</si>
  <si>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</si>
  <si>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</si>
  <si>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</si>
  <si>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</si>
  <si>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</si>
  <si>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</si>
  <si>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</si>
  <si>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</si>
  <si>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</si>
  <si>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</si>
  <si>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</si>
  <si>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</si>
  <si>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</si>
  <si>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</si>
  <si>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</si>
  <si>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</si>
  <si>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</si>
  <si>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</si>
  <si>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</si>
  <si>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</si>
  <si>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</si>
  <si>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</si>
  <si>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</si>
  <si>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</si>
  <si>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</si>
  <si>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</si>
  <si>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</si>
  <si>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</si>
  <si>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</si>
  <si>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</si>
  <si>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</si>
  <si>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</si>
  <si>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</si>
  <si>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</si>
  <si>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</si>
  <si>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</si>
  <si>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</si>
  <si>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</si>
  <si>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</si>
  <si>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</si>
  <si>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</si>
  <si>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</si>
  <si>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</si>
  <si>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</si>
  <si>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</si>
  <si>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</si>
  <si>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</si>
  <si>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</si>
  <si>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</si>
  <si>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</si>
  <si>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</si>
  <si>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</si>
  <si>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</si>
  <si>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</si>
  <si>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</si>
  <si>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</si>
  <si>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</si>
  <si>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</si>
  <si>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</si>
  <si>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</si>
  <si>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</si>
  <si>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</si>
  <si>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</si>
  <si>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</si>
  <si>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</si>
  <si>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</si>
  <si>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</si>
  <si>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</si>
  <si>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</si>
  <si>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</si>
  <si>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</si>
  <si>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</si>
  <si>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</si>
  <si>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</si>
  <si>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</si>
  <si>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</si>
  <si>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</si>
  <si>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</si>
  <si>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</si>
  <si>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</si>
  <si>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</si>
  <si>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</si>
  <si>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</si>
  <si>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</si>
  <si>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</si>
  <si>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</si>
  <si>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</si>
  <si>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</si>
  <si>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</si>
  <si>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</si>
  <si>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</si>
  <si>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</si>
  <si>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</si>
  <si>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</si>
  <si>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</si>
  <si>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</si>
  <si>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</si>
  <si>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</si>
  <si>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</si>
  <si>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</si>
  <si>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</si>
  <si>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</si>
  <si>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</si>
  <si>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</si>
  <si>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</si>
  <si>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</si>
  <si>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</si>
  <si>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</si>
  <si>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</si>
  <si>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</si>
  <si>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</si>
  <si>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</si>
  <si>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</si>
  <si>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</si>
  <si>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</si>
  <si>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</si>
  <si>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</si>
  <si>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</si>
  <si>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</si>
  <si>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</si>
  <si>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</si>
  <si>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</si>
  <si>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</si>
  <si>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</si>
  <si>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</si>
  <si>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</si>
  <si>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</si>
  <si>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</si>
  <si>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</si>
  <si>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</si>
  <si>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</si>
  <si>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</si>
  <si>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</si>
  <si>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</si>
  <si>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</si>
  <si>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</si>
  <si>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</si>
  <si>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</si>
  <si>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</si>
  <si>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</si>
  <si>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</si>
  <si>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</si>
  <si>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</si>
  <si>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</si>
  <si>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</si>
  <si>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</si>
  <si>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</si>
  <si>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</si>
  <si>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</si>
  <si>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</si>
  <si>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</si>
  <si>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</si>
  <si>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</si>
  <si>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</si>
  <si>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</si>
  <si>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</si>
  <si>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</si>
  <si>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</si>
  <si>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</si>
  <si>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</si>
  <si>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</si>
  <si>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</si>
  <si>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</si>
  <si>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</si>
  <si>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</si>
  <si>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</si>
  <si>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</si>
  <si>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</si>
  <si>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</si>
  <si>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</si>
  <si>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</si>
  <si>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</si>
  <si>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</si>
  <si>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</si>
  <si>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</si>
  <si>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</si>
  <si>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</si>
  <si>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</si>
  <si>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</si>
  <si>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</si>
  <si>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</si>
  <si>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</si>
  <si>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</si>
  <si>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</si>
  <si>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</si>
  <si>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</si>
  <si>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</si>
  <si>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</si>
  <si>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</si>
  <si>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</si>
  <si>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</si>
  <si>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</si>
  <si>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</si>
  <si>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</si>
  <si>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</si>
  <si>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</si>
  <si>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</si>
  <si>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</si>
  <si>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</si>
  <si>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</si>
  <si>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</si>
  <si>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</si>
  <si>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</si>
  <si>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</si>
  <si>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</si>
  <si>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</si>
  <si>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</si>
  <si>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</si>
  <si>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</si>
  <si>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</si>
  <si>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</si>
  <si>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</si>
  <si>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</si>
  <si>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</si>
  <si>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</si>
  <si>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</si>
  <si>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</si>
  <si>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</si>
  <si>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</si>
  <si>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</si>
  <si>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</si>
  <si>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</si>
  <si>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</si>
  <si>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</si>
  <si>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</si>
  <si>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</si>
  <si>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</si>
  <si>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</si>
  <si>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</si>
  <si>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</si>
  <si>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</si>
  <si>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</si>
  <si>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</si>
  <si>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</si>
  <si>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</si>
  <si>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</si>
  <si>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</si>
  <si>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</si>
  <si>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</si>
  <si>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</si>
  <si>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</si>
  <si>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</si>
  <si>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</si>
  <si>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</si>
  <si>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</si>
  <si>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</si>
  <si>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</si>
  <si>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</si>
  <si>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</si>
  <si>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</si>
  <si>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</si>
  <si>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</si>
  <si>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</si>
  <si>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</si>
  <si>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</si>
  <si>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</si>
  <si>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</si>
  <si>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</si>
  <si>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</si>
  <si>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</si>
  <si>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</si>
  <si>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</si>
  <si>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</si>
  <si>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</si>
  <si>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</si>
  <si>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</si>
  <si>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</si>
  <si>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</si>
  <si>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</si>
  <si>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</si>
  <si>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</si>
  <si>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</si>
  <si>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</si>
  <si>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</si>
  <si>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</si>
  <si>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</si>
  <si>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</si>
  <si>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</si>
  <si>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</si>
  <si>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</si>
  <si>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</si>
  <si>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</si>
  <si>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</si>
  <si>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</si>
  <si>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</si>
  <si>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</si>
  <si>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</si>
  <si>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</si>
  <si>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</si>
  <si>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</si>
  <si>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</si>
  <si>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</si>
  <si>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</si>
  <si>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</si>
  <si>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</si>
  <si>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</si>
  <si>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</si>
  <si>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</si>
  <si>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</si>
  <si>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</si>
  <si>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</si>
  <si>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</si>
  <si>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</si>
  <si>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</si>
  <si>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</si>
  <si>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</si>
  <si>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</si>
  <si>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</si>
  <si>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</si>
  <si>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</si>
  <si>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</si>
  <si>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</si>
  <si>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</si>
  <si>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</si>
  <si>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</si>
  <si>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</si>
  <si>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</si>
  <si>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</si>
  <si>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</si>
  <si>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</si>
  <si>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</si>
  <si>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</si>
  <si>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</si>
  <si>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</si>
  <si>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</si>
  <si>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</si>
  <si>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</si>
  <si>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</si>
  <si>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</si>
  <si>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</si>
  <si>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</si>
  <si>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</si>
  <si>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</si>
  <si>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</si>
  <si>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</si>
  <si>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</si>
  <si>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</si>
  <si>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</si>
  <si>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</si>
  <si>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</si>
  <si>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</si>
  <si>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</si>
  <si>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</si>
  <si>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</si>
  <si>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</si>
  <si>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</si>
  <si>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</si>
  <si>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</si>
  <si>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</si>
  <si>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</si>
  <si>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</si>
  <si>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</si>
  <si>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</si>
  <si>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</si>
  <si>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</si>
  <si>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</si>
  <si>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</si>
  <si>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</si>
  <si>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</si>
  <si>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</si>
  <si>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</si>
  <si>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</si>
  <si>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</si>
  <si>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</si>
  <si>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</si>
  <si>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</si>
  <si>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</si>
  <si>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</si>
  <si>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</si>
  <si>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</si>
  <si>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</si>
  <si>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</si>
  <si>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</si>
  <si>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</si>
  <si>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</si>
  <si>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</si>
  <si>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</si>
  <si>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</si>
  <si>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</si>
  <si>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</si>
  <si>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</si>
  <si>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</si>
  <si>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</si>
  <si>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</si>
  <si>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</si>
  <si>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</si>
  <si>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</si>
  <si>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</si>
  <si>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</si>
  <si>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</si>
  <si>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</si>
  <si>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</si>
  <si>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</si>
  <si>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</si>
  <si>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</si>
  <si>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</si>
  <si>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</si>
  <si>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</si>
  <si>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</si>
  <si>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</si>
  <si>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</si>
  <si>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</si>
  <si>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</si>
  <si>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</si>
  <si>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</si>
  <si>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</si>
  <si>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</si>
  <si>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</si>
  <si>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</si>
  <si>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</si>
  <si>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</si>
  <si>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</si>
  <si>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</si>
  <si>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</si>
  <si>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</si>
  <si>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</si>
  <si>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</si>
  <si>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</si>
  <si>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</si>
  <si>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</si>
  <si>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514 Помощи за диагностика и лечение на социално слаби лица</t>
  </si>
  <si>
    <t>515 Помощи по Закона за закрила на детето</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</si>
  <si>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</si>
  <si>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</si>
  <si>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</si>
  <si>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</si>
  <si>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</si>
  <si>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</si>
  <si>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</si>
  <si>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</si>
  <si>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</si>
  <si>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</si>
  <si>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</si>
  <si>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</si>
  <si>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</si>
  <si>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</si>
  <si>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</si>
  <si>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</si>
  <si>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</si>
  <si>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</si>
  <si>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</si>
  <si>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</si>
  <si>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</si>
  <si>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</si>
  <si>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</si>
  <si>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</si>
  <si>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</si>
  <si>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</si>
  <si>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</si>
  <si>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</si>
  <si>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</si>
  <si>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</si>
  <si>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</si>
  <si>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</si>
  <si>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</si>
  <si>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</si>
  <si>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</si>
  <si>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</si>
  <si>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</si>
  <si>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</si>
  <si>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</si>
  <si>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</si>
  <si>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</si>
  <si>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</si>
  <si>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</si>
  <si>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</si>
  <si>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</si>
  <si>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</si>
  <si>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</si>
  <si>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</si>
  <si>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</si>
  <si>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</si>
  <si>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</si>
  <si>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</si>
  <si>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</si>
  <si>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</si>
  <si>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</si>
  <si>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</si>
  <si>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</si>
  <si>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</si>
  <si>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</si>
  <si>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</si>
  <si>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</si>
  <si>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</si>
  <si>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</si>
  <si>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</si>
  <si>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</si>
  <si>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</si>
  <si>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</si>
  <si>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</si>
  <si>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</si>
  <si>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</si>
  <si>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</si>
  <si>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</si>
  <si>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</si>
  <si>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</si>
  <si>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</si>
  <si>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</si>
  <si>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</si>
  <si>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</si>
  <si>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</si>
  <si>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</si>
  <si>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</si>
  <si>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</si>
  <si>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</si>
  <si>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</si>
  <si>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</si>
  <si>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</si>
  <si>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</si>
  <si>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</si>
  <si>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</si>
  <si>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</si>
  <si>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</si>
  <si>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</si>
  <si>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</si>
  <si>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</si>
  <si>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</si>
  <si>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</si>
  <si>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</si>
  <si>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</si>
  <si>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</si>
  <si>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</si>
  <si>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</si>
  <si>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</si>
  <si>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</si>
  <si>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</si>
  <si>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</si>
  <si>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</si>
  <si>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</si>
  <si>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</si>
  <si>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</si>
  <si>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</si>
  <si>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</si>
  <si>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</si>
  <si>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</si>
  <si>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</si>
  <si>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</si>
  <si>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</si>
  <si>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</si>
  <si>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</si>
  <si>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</si>
  <si>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</si>
  <si>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</si>
  <si>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</si>
  <si>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</si>
  <si>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</si>
  <si>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</si>
  <si>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</si>
  <si>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</si>
  <si>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</si>
  <si>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</si>
  <si>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</si>
  <si>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</si>
  <si>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</si>
  <si>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</si>
  <si>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</si>
  <si>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</si>
  <si>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</si>
  <si>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</si>
  <si>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</si>
  <si>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</si>
  <si>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</si>
  <si>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</si>
  <si>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</si>
  <si>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</si>
  <si>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</si>
  <si>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</si>
  <si>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</si>
  <si>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</si>
  <si>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</si>
  <si>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</si>
  <si>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</si>
  <si>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</si>
  <si>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</si>
  <si>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</si>
  <si>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</si>
  <si>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</si>
  <si>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</si>
  <si>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</si>
  <si>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</si>
  <si>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</si>
  <si>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</si>
  <si>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</si>
  <si>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</si>
  <si>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</si>
  <si>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</si>
  <si>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</si>
  <si>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</si>
  <si>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</si>
  <si>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</si>
  <si>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</si>
  <si>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</si>
  <si>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</si>
  <si>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</si>
  <si>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</si>
  <si>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</si>
  <si>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</si>
  <si>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</si>
  <si>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</si>
  <si>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</si>
  <si>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</si>
  <si>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</si>
  <si>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</si>
  <si>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</si>
  <si>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</si>
  <si>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</si>
  <si>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</si>
  <si>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</si>
  <si>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</si>
  <si>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</si>
  <si>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</si>
  <si>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</si>
  <si>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</si>
  <si>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</si>
  <si>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</si>
  <si>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</si>
  <si>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</si>
  <si>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</si>
  <si>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</si>
  <si>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</si>
  <si>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</si>
  <si>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</si>
  <si>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</si>
  <si>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</si>
  <si>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</si>
  <si>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</si>
  <si>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</si>
  <si>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</si>
  <si>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</si>
  <si>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</si>
  <si>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</si>
  <si>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</si>
  <si>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</si>
  <si>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</si>
  <si>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</si>
  <si>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</si>
  <si>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</si>
  <si>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</si>
  <si>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</si>
  <si>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</si>
  <si>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</si>
  <si>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</si>
  <si>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</si>
  <si>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</si>
  <si>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</si>
  <si>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</si>
  <si>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</si>
  <si>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</si>
  <si>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</si>
  <si>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</si>
  <si>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</si>
  <si>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</si>
  <si>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</si>
  <si>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</si>
  <si>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</si>
  <si>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</si>
  <si>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</si>
  <si>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</si>
  <si>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</si>
  <si>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</si>
  <si>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</si>
  <si>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</si>
  <si>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</si>
  <si>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</si>
  <si>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</si>
  <si>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</si>
  <si>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</si>
  <si>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</si>
  <si>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</si>
  <si>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</si>
  <si>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</si>
  <si>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</si>
  <si>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</si>
  <si>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</si>
  <si>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</si>
  <si>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</si>
  <si>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</si>
  <si>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</si>
  <si>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</si>
  <si>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</si>
  <si>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</si>
  <si>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</si>
  <si>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</si>
  <si>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</si>
  <si>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</si>
  <si>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</si>
  <si>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</si>
  <si>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</si>
  <si>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</si>
  <si>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</si>
  <si>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</si>
  <si>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</si>
  <si>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</si>
  <si>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</si>
  <si>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</si>
  <si>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</si>
  <si>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</si>
  <si>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</si>
  <si>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</si>
  <si>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</si>
  <si>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</si>
  <si>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</si>
  <si>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</si>
  <si>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</si>
  <si>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</si>
  <si>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</si>
  <si>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</si>
  <si>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</si>
  <si>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</si>
  <si>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</si>
  <si>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</si>
  <si>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</si>
  <si>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</si>
  <si>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</si>
  <si>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</si>
  <si>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</si>
  <si>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</si>
  <si>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</si>
  <si>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</si>
  <si>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</si>
  <si>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</si>
  <si>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</si>
  <si>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</si>
  <si>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</si>
  <si>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</si>
  <si>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</si>
  <si>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</si>
  <si>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</si>
  <si>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</si>
  <si>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</si>
  <si>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</si>
  <si>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</si>
  <si>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</si>
  <si>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</si>
  <si>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</si>
  <si>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</si>
  <si>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</si>
  <si>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</si>
  <si>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</si>
  <si>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</si>
  <si>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</si>
  <si>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</si>
  <si>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</si>
  <si>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</si>
  <si>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</si>
  <si>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</si>
  <si>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</si>
  <si>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</si>
  <si>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</si>
  <si>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</si>
  <si>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</si>
  <si>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</si>
  <si>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</si>
  <si>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</si>
  <si>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</si>
  <si>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</si>
  <si>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</si>
  <si>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</si>
  <si>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</si>
  <si>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</si>
  <si>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</si>
  <si>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</si>
  <si>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</si>
  <si>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</si>
  <si>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</si>
  <si>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</si>
  <si>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</si>
  <si>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</si>
  <si>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</si>
  <si>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</si>
  <si>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</si>
  <si>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</si>
  <si>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</si>
  <si>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</si>
  <si>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</si>
  <si>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</si>
  <si>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</si>
  <si>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</si>
  <si>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</si>
  <si>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</si>
  <si>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</si>
  <si>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</si>
  <si>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</si>
  <si>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</si>
  <si>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</si>
  <si>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</si>
  <si>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</si>
  <si>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</si>
  <si>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</si>
  <si>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</si>
  <si>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</si>
  <si>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</si>
  <si>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</si>
  <si>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</si>
  <si>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</si>
  <si>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</si>
  <si>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</si>
  <si>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</si>
  <si>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</si>
  <si>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</si>
  <si>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</si>
  <si>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</si>
  <si>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</si>
  <si>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</si>
  <si>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</si>
  <si>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</si>
  <si>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</si>
  <si>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</si>
  <si>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</si>
  <si>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</si>
  <si>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</si>
  <si>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</si>
  <si>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</si>
  <si>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</si>
  <si>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</si>
  <si>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</si>
  <si>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</si>
  <si>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</si>
  <si>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</si>
  <si>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</si>
  <si>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</si>
  <si>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</si>
  <si>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</si>
  <si>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</si>
  <si>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</si>
  <si>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</si>
  <si>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</si>
  <si>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</si>
  <si>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</si>
  <si>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</si>
  <si>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</si>
  <si>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</si>
  <si>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</si>
  <si>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</si>
  <si>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</si>
  <si>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</si>
  <si>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</si>
  <si>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</si>
  <si>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</si>
  <si>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</si>
  <si>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</si>
  <si>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</si>
  <si>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</si>
  <si>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</si>
  <si>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</si>
  <si>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</si>
  <si>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</si>
  <si>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</si>
  <si>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</si>
  <si>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</si>
  <si>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</si>
  <si>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</si>
  <si>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</si>
  <si>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</si>
  <si>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</si>
  <si>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</si>
  <si>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</si>
  <si>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</si>
  <si>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</si>
  <si>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</si>
  <si>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</si>
  <si>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</si>
  <si>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</si>
  <si>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</si>
  <si>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</si>
  <si>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</si>
  <si>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</si>
  <si>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</si>
  <si>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</si>
  <si>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</si>
  <si>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</si>
  <si>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</si>
  <si>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</si>
  <si>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</si>
  <si>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</si>
  <si>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</si>
  <si>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</si>
  <si>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</si>
  <si>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</si>
  <si>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</si>
  <si>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</si>
  <si>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</si>
  <si>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</si>
  <si>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</si>
  <si>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</si>
  <si>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</si>
  <si>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</si>
  <si>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</si>
  <si>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</si>
  <si>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</si>
  <si>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</si>
  <si>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</si>
  <si>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</si>
  <si>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</si>
  <si>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</si>
  <si>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</si>
  <si>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</si>
  <si>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</si>
  <si>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</si>
  <si>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</si>
  <si>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</si>
  <si>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</si>
  <si>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</si>
  <si>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</si>
  <si>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</si>
  <si>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</si>
  <si>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</si>
  <si>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</si>
  <si>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</si>
  <si>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</si>
  <si>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</si>
  <si>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</si>
  <si>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</si>
  <si>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</si>
  <si>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</si>
  <si>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</si>
  <si>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</si>
  <si>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</si>
  <si>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</si>
  <si>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</si>
  <si>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</si>
  <si>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</si>
  <si>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</si>
  <si>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</si>
  <si>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</si>
  <si>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</si>
  <si>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</si>
  <si>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</si>
  <si>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</si>
  <si>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</si>
  <si>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</si>
  <si>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</si>
  <si>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</si>
  <si>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</si>
  <si>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</si>
  <si>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</si>
  <si>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</si>
  <si>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</si>
  <si>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</si>
  <si>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</si>
  <si>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</si>
  <si>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</si>
  <si>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</si>
  <si>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</si>
  <si>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</si>
  <si>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</si>
  <si>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</si>
  <si>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</si>
  <si>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</si>
  <si>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</si>
  <si>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</si>
  <si>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</si>
  <si>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</si>
  <si>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</si>
  <si>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</si>
  <si>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</si>
  <si>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</si>
  <si>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</si>
  <si>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</si>
  <si>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</si>
  <si>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</si>
  <si>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</si>
  <si>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</si>
  <si>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</si>
  <si>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</si>
  <si>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</si>
  <si>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</si>
  <si>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</si>
  <si>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</si>
  <si>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</si>
  <si>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</si>
  <si>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</si>
  <si>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</si>
  <si>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</si>
  <si>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</si>
  <si>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</si>
  <si>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</si>
  <si>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</si>
  <si>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</si>
  <si>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</si>
  <si>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</si>
  <si>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</si>
  <si>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</si>
  <si>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</si>
  <si>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</si>
  <si>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</si>
  <si>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</si>
  <si>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</si>
  <si>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</si>
  <si>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</si>
  <si>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</si>
  <si>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</si>
  <si>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</si>
  <si>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</si>
  <si>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</si>
  <si>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</si>
  <si>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</si>
  <si>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</si>
  <si>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</si>
  <si>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</si>
  <si>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</si>
  <si>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</si>
  <si>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</si>
  <si>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</si>
  <si>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</si>
  <si>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</si>
  <si>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</si>
  <si>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</si>
  <si>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</si>
  <si>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</si>
  <si>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</si>
  <si>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</si>
  <si>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</si>
  <si>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</si>
  <si>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</si>
  <si>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</si>
  <si>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</si>
  <si>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</si>
  <si>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</si>
  <si>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</si>
  <si>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</si>
  <si>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</si>
  <si>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</si>
  <si>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</si>
  <si>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</si>
  <si>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</si>
  <si>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</si>
  <si>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</si>
  <si>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</si>
  <si>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</si>
  <si>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</si>
  <si>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</si>
  <si>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</si>
  <si>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</si>
  <si>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</si>
  <si>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</si>
  <si>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</si>
  <si>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</si>
  <si>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</si>
  <si>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</si>
  <si>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</si>
  <si>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</si>
  <si>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</si>
  <si>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</si>
  <si>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</si>
  <si>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</si>
  <si>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</si>
  <si>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</si>
  <si>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</si>
  <si>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</si>
  <si>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</si>
  <si>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</si>
  <si>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</si>
  <si>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</si>
  <si>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</si>
  <si>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</si>
  <si>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</si>
  <si>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</si>
  <si>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</si>
  <si>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</si>
  <si>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</si>
  <si>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</si>
  <si>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</si>
  <si>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</si>
  <si>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</si>
  <si>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ЕФРР - ОП "ТРАНСПОРТ"</t>
  </si>
  <si>
    <t>ЕФРР - ОП "РЕГИОНАЛНО РАЗВИТИЕ"</t>
  </si>
  <si>
    <t>ЕФРР - ОП "КОНКУРЕНТНОСПОСОБНОСТ"</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</si>
  <si>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</si>
  <si>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</si>
  <si>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</si>
  <si>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</si>
  <si>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</si>
  <si>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</si>
  <si>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</si>
  <si>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</si>
  <si>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</si>
  <si>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</si>
  <si>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</si>
  <si>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</si>
  <si>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</si>
  <si>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</si>
  <si>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</si>
  <si>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</si>
  <si>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</si>
  <si>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</si>
  <si>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</si>
  <si>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</si>
  <si>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</si>
  <si>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</si>
  <si>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</si>
  <si>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</si>
  <si>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</si>
  <si>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</si>
  <si>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</si>
  <si>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</si>
  <si>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</si>
  <si>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</si>
  <si>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</si>
  <si>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</si>
  <si>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</si>
  <si>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</si>
  <si>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</si>
  <si>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</si>
  <si>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</si>
  <si>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</si>
  <si>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</si>
  <si>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</si>
  <si>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</si>
  <si>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</si>
  <si>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</si>
  <si>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</si>
  <si>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</si>
  <si>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</si>
  <si>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</si>
  <si>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</si>
  <si>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</si>
  <si>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</si>
  <si>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</si>
  <si>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</si>
  <si>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</si>
  <si>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</si>
  <si>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</si>
  <si>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</si>
  <si>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</si>
  <si>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</si>
  <si>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</si>
  <si>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</si>
  <si>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</si>
  <si>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</si>
  <si>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</si>
  <si>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</si>
  <si>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</si>
  <si>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</si>
  <si>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</si>
  <si>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</si>
  <si>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</si>
  <si>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</si>
  <si>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</si>
  <si>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</si>
  <si>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</si>
  <si>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</si>
  <si>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</si>
  <si>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</si>
  <si>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</si>
  <si>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</si>
  <si>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</si>
  <si>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</si>
  <si>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</si>
  <si>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</si>
  <si>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</si>
  <si>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</si>
  <si>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</si>
  <si>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</si>
  <si>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</si>
  <si>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</si>
  <si>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</si>
  <si>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</si>
  <si>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</si>
  <si>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</si>
  <si>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</si>
  <si>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</si>
  <si>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</si>
  <si>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</si>
  <si>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</si>
  <si>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</si>
  <si>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</si>
  <si>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</si>
  <si>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</si>
  <si>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</si>
  <si>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</si>
  <si>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</si>
  <si>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</si>
  <si>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</si>
  <si>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</si>
  <si>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</si>
  <si>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</si>
  <si>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</si>
  <si>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</si>
  <si>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</si>
  <si>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</si>
  <si>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</si>
  <si>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</si>
  <si>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</si>
  <si>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</si>
  <si>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</si>
  <si>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</si>
  <si>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</si>
  <si>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</si>
  <si>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</si>
  <si>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</si>
  <si>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</si>
  <si>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</si>
  <si>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</si>
  <si>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</si>
  <si>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</si>
  <si>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</si>
  <si>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</si>
  <si>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</si>
  <si>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</si>
  <si>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</si>
  <si>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</si>
  <si>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</si>
  <si>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</si>
  <si>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</si>
  <si>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</si>
  <si>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</si>
  <si>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</si>
  <si>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</si>
  <si>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</si>
  <si>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</si>
  <si>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</si>
  <si>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</si>
  <si>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</si>
  <si>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</si>
  <si>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</si>
  <si>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</si>
  <si>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</si>
  <si>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</si>
  <si>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</si>
  <si>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</si>
  <si>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</si>
  <si>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</si>
  <si>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</si>
  <si>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</si>
  <si>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</si>
  <si>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</si>
  <si>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</si>
  <si>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</si>
  <si>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</si>
  <si>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</si>
  <si>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</si>
  <si>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</si>
  <si>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</si>
  <si>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</si>
  <si>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</si>
  <si>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</si>
  <si>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</si>
  <si>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</si>
  <si>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</si>
  <si>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</si>
  <si>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</si>
  <si>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</si>
  <si>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</si>
  <si>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</si>
  <si>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</si>
  <si>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</si>
  <si>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</si>
  <si>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</si>
  <si>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</si>
  <si>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</si>
  <si>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</si>
  <si>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</si>
  <si>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</si>
  <si>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</si>
  <si>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</si>
  <si>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</si>
  <si>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</si>
  <si>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</si>
  <si>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</si>
  <si>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</si>
  <si>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</si>
  <si>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</si>
  <si>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</si>
  <si>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</si>
  <si>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</si>
  <si>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</si>
  <si>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</si>
  <si>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</si>
  <si>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</si>
  <si>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</si>
  <si>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</si>
  <si>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</si>
  <si>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</si>
  <si>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</si>
  <si>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</si>
  <si>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</si>
  <si>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</si>
  <si>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</si>
  <si>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</si>
  <si>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</si>
  <si>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</si>
  <si>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</si>
  <si>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</si>
  <si>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</si>
  <si>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</si>
  <si>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</si>
  <si>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</si>
  <si>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</si>
  <si>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</si>
  <si>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</si>
  <si>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</si>
  <si>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</si>
  <si>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</si>
  <si>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</si>
  <si>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</si>
  <si>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</si>
  <si>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</si>
  <si>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</si>
  <si>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</si>
  <si>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</si>
  <si>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</si>
  <si>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</si>
  <si>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</si>
  <si>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</si>
  <si>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</si>
  <si>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</si>
  <si>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</si>
  <si>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</si>
  <si>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</si>
  <si>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</si>
  <si>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</si>
  <si>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</si>
  <si>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</si>
  <si>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</si>
  <si>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</si>
  <si>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</si>
  <si>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</si>
  <si>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</si>
  <si>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</si>
  <si>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</si>
  <si>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</si>
  <si>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</si>
  <si>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</si>
  <si>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</si>
  <si>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</si>
  <si>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</si>
  <si>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</si>
  <si>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</si>
  <si>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</si>
  <si>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</si>
  <si>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</si>
  <si>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</si>
  <si>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</si>
  <si>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</si>
  <si>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</si>
  <si>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</si>
  <si>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</si>
  <si>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</si>
  <si>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</si>
  <si>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</si>
  <si>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</si>
  <si>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</si>
  <si>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</si>
  <si>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</si>
  <si>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</si>
  <si>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</si>
  <si>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</si>
  <si>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</si>
  <si>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</si>
  <si>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</si>
  <si>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</si>
  <si>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</si>
  <si>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</si>
  <si>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</si>
  <si>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</si>
  <si>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</si>
  <si>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</si>
  <si>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</si>
  <si>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</si>
  <si>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</si>
  <si>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</si>
  <si>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</si>
  <si>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</si>
  <si>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</si>
  <si>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</si>
  <si>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</si>
  <si>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</si>
  <si>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</si>
  <si>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</si>
  <si>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</si>
  <si>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</si>
  <si>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</si>
  <si>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</si>
  <si>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</si>
  <si>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</si>
  <si>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</si>
  <si>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</si>
  <si>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</si>
  <si>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</si>
  <si>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</si>
  <si>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</si>
  <si>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</si>
  <si>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</si>
  <si>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</si>
  <si>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</si>
  <si>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</si>
  <si>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</si>
  <si>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</si>
  <si>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</si>
  <si>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</si>
  <si>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</si>
  <si>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</si>
  <si>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</si>
  <si>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</si>
  <si>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</si>
  <si>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</si>
  <si>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</si>
  <si>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</si>
  <si>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</si>
  <si>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</si>
  <si>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</si>
  <si>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</si>
  <si>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</si>
  <si>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</si>
  <si>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</si>
  <si>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</si>
  <si>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</si>
  <si>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</si>
  <si>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</si>
  <si>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</si>
  <si>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</si>
  <si>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</si>
  <si>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</si>
  <si>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</si>
  <si>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</si>
  <si>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</si>
  <si>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</si>
  <si>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</si>
  <si>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</si>
  <si>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</si>
  <si>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</si>
  <si>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</si>
  <si>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</si>
  <si>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</si>
  <si>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</si>
  <si>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</si>
  <si>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</si>
  <si>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</si>
  <si>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</si>
  <si>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</si>
  <si>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</si>
  <si>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</si>
  <si>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</si>
  <si>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</si>
  <si>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</si>
  <si>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</si>
  <si>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</si>
  <si>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</si>
  <si>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</si>
  <si>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</si>
  <si>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</si>
  <si>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</si>
  <si>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</si>
  <si>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</si>
  <si>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</si>
  <si>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</si>
  <si>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</si>
  <si>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</si>
  <si>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</si>
  <si>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</si>
  <si>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</si>
  <si>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</si>
  <si>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</si>
  <si>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</si>
  <si>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</si>
  <si>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</si>
  <si>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</si>
  <si>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</si>
  <si>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</si>
  <si>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</si>
  <si>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</si>
  <si>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</si>
  <si>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</si>
  <si>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</si>
  <si>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</si>
  <si>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</si>
  <si>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</si>
  <si>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</si>
  <si>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</si>
  <si>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</si>
  <si>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</si>
  <si>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</si>
  <si>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</si>
  <si>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</si>
  <si>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</si>
  <si>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</si>
  <si>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</si>
  <si>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</si>
  <si>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</si>
  <si>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</si>
  <si>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</si>
  <si>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</si>
  <si>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</si>
  <si>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</si>
  <si>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</si>
  <si>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</si>
  <si>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</si>
  <si>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</si>
  <si>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</si>
  <si>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</si>
  <si>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</si>
  <si>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</si>
  <si>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</si>
  <si>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</si>
  <si>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</si>
  <si>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</si>
  <si>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</si>
  <si>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</si>
  <si>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</si>
  <si>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</si>
  <si>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</si>
  <si>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</si>
  <si>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</si>
  <si>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</si>
  <si>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</si>
  <si>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</si>
  <si>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</si>
  <si>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</si>
  <si>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</si>
  <si>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</si>
  <si>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</si>
  <si>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</si>
  <si>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</si>
  <si>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</si>
  <si>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</si>
  <si>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</si>
  <si>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</si>
  <si>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</si>
  <si>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</si>
  <si>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</si>
  <si>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</si>
  <si>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</si>
  <si>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</si>
  <si>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</si>
  <si>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</si>
  <si>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</si>
  <si>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</si>
  <si>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</si>
  <si>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</si>
  <si>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</si>
  <si>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</si>
  <si>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</si>
  <si>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</si>
  <si>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</si>
  <si>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</si>
  <si>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</si>
  <si>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</si>
  <si>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</si>
  <si>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</si>
  <si>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</si>
  <si>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</si>
  <si>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</si>
  <si>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</si>
  <si>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</si>
  <si>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</si>
  <si>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</si>
  <si>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</si>
  <si>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</si>
  <si>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</si>
  <si>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</si>
  <si>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</si>
  <si>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</si>
  <si>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</si>
  <si>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</si>
  <si>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</si>
  <si>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</si>
  <si>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</si>
  <si>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</si>
  <si>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</si>
  <si>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</si>
  <si>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</si>
  <si>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</si>
  <si>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</si>
  <si>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</si>
  <si>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</si>
  <si>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</si>
  <si>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</si>
  <si>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</si>
  <si>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</si>
  <si>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</si>
  <si>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</si>
  <si>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</si>
  <si>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</si>
  <si>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</si>
  <si>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</si>
  <si>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</si>
  <si>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</si>
  <si>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</si>
  <si>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</si>
  <si>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</si>
  <si>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</si>
  <si>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</si>
  <si>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</si>
  <si>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</si>
  <si>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</si>
  <si>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</si>
  <si>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</si>
  <si>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</si>
  <si>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</si>
  <si>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</si>
  <si>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</si>
  <si>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</si>
  <si>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</si>
  <si>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</si>
  <si>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</si>
  <si>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</si>
  <si>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</si>
  <si>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</si>
  <si>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</si>
  <si>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</si>
  <si>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</si>
  <si>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</si>
  <si>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</si>
  <si>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</si>
  <si>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</si>
  <si>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</si>
  <si>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</si>
  <si>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</si>
  <si>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</si>
  <si>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</si>
  <si>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</si>
  <si>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</si>
  <si>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</si>
  <si>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</si>
  <si>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</si>
  <si>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</si>
  <si>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</si>
  <si>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</si>
  <si>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</si>
  <si>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</si>
  <si>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</si>
  <si>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</si>
  <si>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</si>
  <si>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</si>
  <si>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</si>
  <si>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</si>
  <si>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</si>
  <si>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</si>
  <si>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</si>
  <si>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</si>
  <si>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</si>
  <si>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</si>
  <si>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</si>
  <si>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</si>
  <si>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</si>
  <si>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</si>
  <si>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</si>
  <si>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</si>
  <si>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</si>
  <si>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</si>
  <si>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</si>
  <si>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</si>
  <si>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</si>
  <si>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</si>
  <si>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</si>
  <si>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</si>
  <si>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</si>
  <si>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</si>
  <si>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</si>
  <si>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</si>
  <si>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</si>
  <si>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</si>
  <si>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</si>
  <si>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</si>
  <si>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</si>
  <si>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</si>
  <si>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</si>
  <si>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</si>
  <si>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</si>
  <si>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</si>
  <si>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</si>
  <si>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</si>
  <si>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</si>
  <si>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</si>
  <si>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</si>
  <si>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</si>
  <si>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</si>
  <si>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</si>
  <si>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</si>
  <si>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</si>
  <si>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</si>
  <si>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</si>
  <si>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</si>
  <si>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</si>
  <si>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</si>
  <si>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</si>
  <si>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</si>
  <si>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</si>
  <si>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</si>
  <si>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</si>
  <si>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</si>
  <si>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</si>
  <si>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</si>
  <si>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</si>
  <si>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</si>
  <si>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</si>
  <si>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</si>
  <si>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</si>
  <si>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</si>
  <si>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</si>
  <si>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</si>
  <si>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</si>
  <si>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</si>
  <si>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</si>
  <si>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</si>
  <si>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</si>
  <si>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</si>
  <si>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</si>
  <si>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</si>
  <si>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</si>
  <si>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</si>
  <si>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</si>
  <si>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</si>
  <si>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</si>
  <si>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</si>
  <si>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</si>
  <si>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</si>
  <si>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</si>
  <si>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</si>
  <si>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</si>
  <si>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</si>
  <si>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</si>
  <si>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</si>
  <si>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</si>
  <si>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</si>
  <si>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</si>
  <si>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</si>
  <si>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</si>
  <si>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</si>
  <si>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</si>
  <si>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</si>
  <si>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</si>
  <si>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</si>
  <si>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</si>
  <si>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</si>
  <si>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</si>
  <si>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</si>
  <si>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</si>
  <si>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</si>
  <si>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</si>
  <si>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</si>
  <si>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</si>
  <si>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</si>
  <si>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</si>
  <si>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</si>
  <si>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</si>
  <si>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</si>
  <si>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</si>
  <si>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</si>
  <si>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</si>
  <si>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</si>
  <si>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</si>
  <si>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</si>
  <si>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</si>
  <si>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r>
      <t>Предприятие за управление на дейностите по опазване на околната среда (ПУДООС)  - ч</t>
    </r>
    <r>
      <rPr>
        <b/>
        <sz val="12"/>
        <rFont val="Times New Roman CYR"/>
      </rPr>
      <t>л. 60 от ЗООС</t>
    </r>
  </si>
  <si>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</si>
  <si>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</si>
  <si>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</si>
  <si>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</si>
  <si>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</si>
  <si>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</si>
  <si>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</si>
  <si>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</si>
  <si>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</si>
  <si>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</si>
  <si>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</si>
  <si>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</si>
  <si>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</si>
  <si>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</si>
  <si>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</si>
  <si>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</si>
  <si>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</si>
  <si>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</si>
  <si>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</si>
  <si>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</si>
  <si>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</si>
  <si>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</si>
  <si>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</si>
  <si>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</si>
  <si>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</si>
  <si>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</si>
  <si>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</si>
  <si>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</si>
  <si>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</si>
  <si>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</si>
  <si>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</si>
  <si>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</si>
  <si>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</si>
  <si>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</si>
  <si>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</si>
  <si>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</si>
  <si>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charset val="204"/>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</si>
  <si>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</si>
  <si>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</si>
  <si>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</si>
  <si>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</si>
  <si>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</si>
  <si>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</si>
  <si>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</si>
  <si>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</si>
  <si>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</si>
  <si>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</si>
  <si>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</si>
  <si>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</si>
  <si>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</si>
  <si>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I. ПРИХОДИ, ПОМОЩИ И ДАРЕНИЯ</t>
  </si>
  <si>
    <t>2.2 Приходи от такси</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</si>
  <si>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</si>
  <si>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</si>
  <si>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t>Държавно предприятие „Управление и стопанисване на язовири“ - чл. 139а, ал. 1 и чл. 139б, ал. 5 от Закона за водите</t>
  </si>
  <si>
    <t>2029</t>
  </si>
  <si>
    <t>Уточнен план 2019</t>
  </si>
  <si>
    <t>448 Центрове за комплексно обслужване на деца с увреждания и хронични заболявания</t>
  </si>
  <si>
    <t>458 Плащания за лекарствени продукти в условия на болнична медицинска помощ</t>
  </si>
  <si>
    <t>513 Помощи по Закона за хората с увреждания</t>
  </si>
  <si>
    <t>516 Помощи по Закона за ветераните от войните на Република България</t>
  </si>
  <si>
    <t>2382</t>
  </si>
  <si>
    <t>БДЖ "Пътнически превози"</t>
  </si>
  <si>
    <t>Държавно предприятие „Борба с градушките“</t>
  </si>
  <si>
    <t>2235</t>
  </si>
  <si>
    <r>
      <t xml:space="preserve">        А.2.1.в)</t>
    </r>
    <r>
      <rPr>
        <b/>
        <sz val="12"/>
        <color indexed="18"/>
        <rFont val="Times New Roman CYR"/>
      </rPr>
      <t xml:space="preserve"> </t>
    </r>
    <r>
      <rPr>
        <b/>
        <sz val="11"/>
        <rFont val="Times New Roman Cyr"/>
        <family val="1"/>
      </rPr>
      <t>код на Селскостопанската академия</t>
    </r>
  </si>
  <si>
    <r>
      <t xml:space="preserve"> А.3) </t>
    </r>
    <r>
      <rPr>
        <b/>
        <i/>
        <sz val="12"/>
        <rFont val="Times New Roman CYR"/>
        <charset val="204"/>
      </rPr>
      <t>Кодове на сметки за средствата от Европейския съюз на бюджетни организации от подсектор "ЦУ"</t>
    </r>
  </si>
  <si>
    <t>Други</t>
  </si>
  <si>
    <t>Б ) Кодове на социалноосигурителни фондове</t>
  </si>
  <si>
    <t>В ) Кодове на общини</t>
  </si>
  <si>
    <t>1780</t>
  </si>
  <si>
    <t>Държавни висши училища</t>
  </si>
  <si>
    <t>получени от общини трансфери за други целеви разходи от ЦБ чрез  кодовете в СЕБРА 488 001 ххх-х</t>
  </si>
  <si>
    <t>получени от общини трансфери за други целеви разходи от ЦБ чрез  кодовете в СЕБРА 488 002 ххх-х</t>
  </si>
  <si>
    <t>Вноска в общия бюджет на Европейския съюз</t>
  </si>
  <si>
    <t>IV. Вноска в общия бюджет на ЕС</t>
  </si>
  <si>
    <t>Годишен         уточнен план                           2019 г.</t>
  </si>
  <si>
    <t>ОТЧЕТ               2019 г.</t>
  </si>
  <si>
    <t>Бланка версия 1.01 от 2019г.</t>
  </si>
  <si>
    <t>КФ - ОП "ОКОЛНА СРЕДА" /2007-2013/</t>
  </si>
  <si>
    <t>ЕФРР - ОП "ОКОЛНА СРЕДА" /2007-2013/</t>
  </si>
  <si>
    <t>b785</t>
  </si>
  <si>
    <t>d625</t>
  </si>
  <si>
    <t>c973</t>
  </si>
  <si>
    <t>Незабравка Николова</t>
  </si>
  <si>
    <t>София Владимирова</t>
  </si>
  <si>
    <t>02/9708833</t>
  </si>
  <si>
    <t>02/9714448</t>
  </si>
  <si>
    <t>www.cem.bg</t>
  </si>
  <si>
    <t>endprint</t>
  </si>
  <si>
    <t>n.nikolova@cem.bg</t>
  </si>
</sst>
</file>

<file path=xl/styles.xml><?xml version="1.0" encoding="utf-8"?>
<styleSheet xmlns="http://schemas.openxmlformats.org/spreadsheetml/2006/main">
  <numFmts count="20">
    <numFmt numFmtId="164" formatCode="_-* #,##0.00\ _ë_â_-;\-* #,##0.00\ _ë_â_-;_-* &quot;-&quot;??\ _ë_â_-;_-@_-"/>
    <numFmt numFmtId="165" formatCode="0.0"/>
    <numFmt numFmtId="166" formatCode="dd\.m\.yyyy\ &quot;г.&quot;;@"/>
    <numFmt numFmtId="167" formatCode="000"/>
    <numFmt numFmtId="168" formatCode="0#&quot;-&quot;0#"/>
    <numFmt numFmtId="169" formatCode="0000"/>
    <numFmt numFmtId="170" formatCode="00&quot;-&quot;0#"/>
    <numFmt numFmtId="171" formatCode="0&quot; &quot;#&quot; &quot;#"/>
    <numFmt numFmtId="172" formatCode="00"/>
    <numFmt numFmtId="173" formatCode="0&quot; &quot;0&quot; &quot;0&quot; &quot;0"/>
    <numFmt numFmtId="174" formatCode="&quot;x&quot;"/>
    <numFmt numFmtId="175" formatCode="#,##0;[Red]\(#,##0\)"/>
    <numFmt numFmtId="176" formatCode="#,##0;\(#,##0\)"/>
    <numFmt numFmtId="177" formatCode="&quot;II. ОБЩО РАЗХОДИ ЗА ДЕЙНОСТ &quot;0&quot;&quot;0&quot;&quot;0&quot;&quot;0"/>
    <numFmt numFmtId="178" formatCode="00&quot;.&quot;00&quot;.&quot;0000&quot; г.&quot;"/>
    <numFmt numFmtId="179" formatCode="&quot;БЮДЖЕТ Годишен         уточнен план &quot;0000&quot; г.&quot;"/>
    <numFmt numFmtId="180" formatCode="&quot;за &quot;0000&quot; г.&quot;"/>
    <numFmt numFmtId="181" formatCode="&quot;МАКЕТ ЗА &quot;0000&quot; г.&quot;"/>
    <numFmt numFmtId="182" formatCode="#,##0&quot; &quot;;[Red]\(#,##0\)"/>
    <numFmt numFmtId="183" formatCode="000&quot; &quot;000&quot; &quot;000"/>
  </numFmts>
  <fonts count="278">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sz val="12"/>
      <color indexed="10"/>
      <name val="Times New Roman CYR"/>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i/>
      <sz val="11"/>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2"/>
      <color theme="0"/>
      <name val="Times New Roman CYR"/>
      <family val="1"/>
      <charset val="204"/>
    </font>
    <font>
      <b/>
      <sz val="12"/>
      <color rgb="FF000099"/>
      <name val="Times New Roman Cyr"/>
      <charset val="204"/>
    </font>
    <font>
      <b/>
      <sz val="12"/>
      <color rgb="FF000099"/>
      <name val="Times New Roman"/>
      <family val="1"/>
      <charset val="204"/>
    </font>
    <font>
      <b/>
      <i/>
      <sz val="12"/>
      <color rgb="FF000099"/>
      <name val="Times New Roman"/>
      <family val="1"/>
      <charset val="204"/>
    </font>
    <font>
      <sz val="10"/>
      <color rgb="FF000099"/>
      <name val="Times New Roman"/>
      <family val="1"/>
      <charset val="204"/>
    </font>
    <font>
      <sz val="12"/>
      <color rgb="FF000099"/>
      <name val="Times New Roman"/>
      <family val="1"/>
      <charset val="204"/>
    </font>
    <font>
      <sz val="12"/>
      <color rgb="FF000099"/>
      <name val="Times New Roman CYR"/>
      <family val="1"/>
      <charset val="204"/>
    </font>
    <font>
      <b/>
      <sz val="14"/>
      <color rgb="FF000099"/>
      <name val="Times New Roman"/>
      <family val="1"/>
      <charset val="204"/>
    </font>
    <font>
      <sz val="12"/>
      <color rgb="FF800000"/>
      <name val="Times New Roman CYR"/>
      <family val="1"/>
      <charset val="204"/>
    </font>
    <font>
      <b/>
      <sz val="12"/>
      <color rgb="FF800000"/>
      <name val="Times New Roman CYR"/>
      <charset val="204"/>
    </font>
    <font>
      <b/>
      <sz val="12"/>
      <color rgb="FF800000"/>
      <name val="Times New Roman CYR"/>
      <family val="1"/>
      <charset val="204"/>
    </font>
    <font>
      <b/>
      <sz val="12"/>
      <color rgb="FF800000"/>
      <name val="Times New Roman"/>
      <family val="1"/>
      <charset val="204"/>
    </font>
    <font>
      <b/>
      <sz val="12"/>
      <color rgb="FF660066"/>
      <name val="Times New Roman CYR"/>
      <family val="1"/>
      <charset val="204"/>
    </font>
    <font>
      <b/>
      <sz val="12"/>
      <color rgb="FF660066"/>
      <name val="Times New Roman Cyr"/>
      <charset val="204"/>
    </font>
    <font>
      <b/>
      <sz val="12"/>
      <color rgb="FF660066"/>
      <name val="Times New Roman"/>
      <family val="1"/>
      <charset val="204"/>
    </font>
    <font>
      <b/>
      <sz val="12"/>
      <color rgb="FF663300"/>
      <name val="Times New Roman CYR"/>
      <family val="1"/>
      <charset val="204"/>
    </font>
    <font>
      <sz val="12"/>
      <color rgb="FF660066"/>
      <name val="Times New Roman CYR"/>
      <charset val="204"/>
    </font>
    <font>
      <sz val="12"/>
      <color rgb="FF800000"/>
      <name val="Times New Roman CYR"/>
      <charset val="204"/>
    </font>
    <font>
      <sz val="12"/>
      <color rgb="FF000099"/>
      <name val="Times New Roman Cyr"/>
      <charset val="204"/>
    </font>
    <font>
      <b/>
      <sz val="12"/>
      <color rgb="FF663300"/>
      <name val="Times New Roman CYR"/>
      <charset val="204"/>
    </font>
    <font>
      <b/>
      <i/>
      <sz val="12"/>
      <color rgb="FF660066"/>
      <name val="Times New Roman CYR"/>
      <charset val="204"/>
    </font>
    <font>
      <sz val="12"/>
      <color rgb="FF663300"/>
      <name val="Times New Roman CYR"/>
      <charset val="204"/>
    </font>
    <font>
      <sz val="12"/>
      <color rgb="FFA50021"/>
      <name val="Times New Roman Cyr"/>
      <charset val="204"/>
    </font>
    <font>
      <b/>
      <sz val="12"/>
      <color rgb="FFA50021"/>
      <name val="Times New Roman CYR"/>
      <charset val="204"/>
    </font>
    <font>
      <sz val="12"/>
      <color rgb="FF660066"/>
      <name val="Times New Roman CYR"/>
      <family val="1"/>
      <charset val="204"/>
    </font>
    <font>
      <b/>
      <sz val="9"/>
      <color rgb="FF660066"/>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i/>
      <sz val="10"/>
      <color rgb="FF660066"/>
      <name val="Times New Roman CYR"/>
      <family val="1"/>
      <charset val="204"/>
    </font>
    <font>
      <b/>
      <sz val="12"/>
      <color theme="0"/>
      <name val="Times New Roman"/>
      <family val="1"/>
      <charset val="204"/>
    </font>
    <font>
      <sz val="11"/>
      <color theme="0"/>
      <name val="Times New Roman"/>
      <family val="1"/>
      <charset val="204"/>
    </font>
    <font>
      <i/>
      <sz val="12"/>
      <color rgb="FF000099"/>
      <name val="Times New Roman CYR"/>
      <charset val="204"/>
    </font>
    <font>
      <b/>
      <i/>
      <sz val="14"/>
      <color rgb="FF000099"/>
      <name val="Times New Roman Cyr"/>
      <charset val="204"/>
    </font>
    <font>
      <b/>
      <sz val="13"/>
      <color rgb="FF800000"/>
      <name val="Times New Roman CYR"/>
      <charset val="204"/>
    </font>
    <font>
      <sz val="10"/>
      <color rgb="FF800000"/>
      <name val="Times New Roman"/>
      <family val="1"/>
      <charset val="204"/>
    </font>
    <font>
      <sz val="12"/>
      <color rgb="FF800000"/>
      <name val="Times New Roman"/>
      <family val="1"/>
      <charset val="204"/>
    </font>
    <font>
      <b/>
      <i/>
      <sz val="12"/>
      <color rgb="FF800000"/>
      <name val="Times New Roman CYR"/>
      <charset val="204"/>
    </font>
    <font>
      <b/>
      <sz val="14"/>
      <color rgb="FF800000"/>
      <name val="Times New Roman"/>
      <family val="1"/>
      <charset val="204"/>
    </font>
    <font>
      <i/>
      <sz val="12"/>
      <color rgb="FF000099"/>
      <name val="Times New Roman Cyr"/>
      <family val="1"/>
      <charset val="204"/>
    </font>
    <font>
      <b/>
      <sz val="12"/>
      <color rgb="FF000000"/>
      <name val="Times New Roman Cyr"/>
      <charset val="204"/>
    </font>
    <font>
      <b/>
      <u/>
      <sz val="12"/>
      <color rgb="FF000099"/>
      <name val="Times New Roman CYR"/>
      <charset val="204"/>
    </font>
    <font>
      <sz val="11"/>
      <color rgb="FF800000"/>
      <name val="Times New Roman CYR"/>
      <family val="1"/>
      <charset val="204"/>
    </font>
    <font>
      <b/>
      <sz val="11"/>
      <color rgb="FF800000"/>
      <name val="Times New Roman CYR"/>
      <family val="1"/>
      <charset val="204"/>
    </font>
    <font>
      <b/>
      <sz val="9"/>
      <color rgb="FF000099"/>
      <name val="Times New Roman CYR"/>
      <charset val="204"/>
    </font>
    <font>
      <b/>
      <i/>
      <sz val="12"/>
      <color rgb="FF000099"/>
      <name val="Times New Roman CYR"/>
      <charset val="204"/>
    </font>
    <font>
      <b/>
      <sz val="9"/>
      <color rgb="FF800000"/>
      <name val="Times New Roman CYR"/>
      <charset val="204"/>
    </font>
    <font>
      <b/>
      <i/>
      <sz val="14"/>
      <color rgb="FF660066"/>
      <name val="Times New Roman bold"/>
      <charset val="204"/>
    </font>
    <font>
      <sz val="10"/>
      <color rgb="FF660066"/>
      <name val="Times New Roman"/>
      <family val="1"/>
      <charset val="204"/>
    </font>
    <font>
      <sz val="12"/>
      <color rgb="FF660066"/>
      <name val="Times New Roman"/>
      <family val="1"/>
      <charset val="204"/>
    </font>
    <font>
      <i/>
      <sz val="12"/>
      <color rgb="FF660066"/>
      <name val="Times New Roman CYR"/>
      <charset val="204"/>
    </font>
    <font>
      <b/>
      <i/>
      <sz val="12"/>
      <color rgb="FF660066"/>
      <name val="Times New Roman CYR"/>
      <family val="1"/>
      <charset val="204"/>
    </font>
    <font>
      <sz val="12"/>
      <color rgb="FF663300"/>
      <name val="Times New Roman CYR"/>
      <family val="1"/>
      <charset val="204"/>
    </font>
    <font>
      <b/>
      <i/>
      <sz val="12"/>
      <color rgb="FF663300"/>
      <name val="Times New Roman CYR"/>
      <family val="1"/>
      <charset val="204"/>
    </font>
    <font>
      <b/>
      <sz val="12"/>
      <color rgb="FF663300"/>
      <name val="Times New Roman"/>
      <family val="1"/>
      <charset val="204"/>
    </font>
    <font>
      <sz val="10"/>
      <color rgb="FF663300"/>
      <name val="Times New Roman"/>
      <family val="1"/>
      <charset val="204"/>
    </font>
    <font>
      <sz val="12"/>
      <color rgb="FF663300"/>
      <name val="Times New Roman"/>
      <family val="1"/>
      <charset val="204"/>
    </font>
    <font>
      <b/>
      <sz val="14"/>
      <color rgb="FF663300"/>
      <name val="Times New Roman"/>
      <family val="1"/>
      <charset val="204"/>
    </font>
    <font>
      <b/>
      <sz val="9"/>
      <color rgb="FF663300"/>
      <name val="Times New Roman CYR"/>
      <family val="1"/>
      <charset val="204"/>
    </font>
    <font>
      <b/>
      <i/>
      <sz val="12"/>
      <color rgb="FF663300"/>
      <name val="Times New Roman CYR"/>
      <charset val="204"/>
    </font>
    <font>
      <b/>
      <i/>
      <sz val="13"/>
      <color rgb="FF000099"/>
      <name val="Times New Roman Cyr"/>
      <charset val="204"/>
    </font>
    <font>
      <b/>
      <i/>
      <sz val="14"/>
      <color rgb="FF000099"/>
      <name val="Times New Roman"/>
      <family val="1"/>
      <charset val="204"/>
    </font>
    <font>
      <sz val="12"/>
      <color rgb="FFCCFFCC"/>
      <name val="Times New Roman CYR"/>
      <family val="1"/>
      <charset val="204"/>
    </font>
    <font>
      <b/>
      <sz val="12"/>
      <color theme="0"/>
      <name val="Times New Roman Cyr"/>
      <family val="1"/>
      <charset val="204"/>
    </font>
    <font>
      <sz val="11"/>
      <color rgb="FF000099"/>
      <name val="Times New Roman CYR"/>
      <family val="1"/>
      <charset val="204"/>
    </font>
    <font>
      <sz val="11"/>
      <color rgb="FF000099"/>
      <name val="Times New Roman Cyr"/>
      <charset val="204"/>
    </font>
    <font>
      <b/>
      <i/>
      <sz val="12"/>
      <color rgb="FFA50021"/>
      <name val="Times New Roman Cyr"/>
      <charset val="204"/>
    </font>
    <font>
      <b/>
      <sz val="11"/>
      <color rgb="FF000099"/>
      <name val="Times New Roman CYR"/>
      <charset val="204"/>
    </font>
    <font>
      <b/>
      <sz val="14"/>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b/>
      <sz val="12"/>
      <color rgb="FFCCFFCC"/>
      <name val="Times New Roman CYR"/>
      <family val="1"/>
      <charset val="204"/>
    </font>
    <font>
      <b/>
      <sz val="12"/>
      <color rgb="FFCCCCFF"/>
      <name val="Times New Roman CYR"/>
      <charset val="204"/>
    </font>
    <font>
      <b/>
      <i/>
      <sz val="12"/>
      <color rgb="FFFFFF00"/>
      <name val="Times New Roman"/>
      <family val="1"/>
      <charset val="204"/>
    </font>
    <font>
      <b/>
      <sz val="10"/>
      <color rgb="FF000099"/>
      <name val="Times New Roman"/>
      <family val="1"/>
      <charset val="204"/>
    </font>
    <font>
      <b/>
      <sz val="12"/>
      <color rgb="FF000099"/>
      <name val="Times New Roman Cyr"/>
      <family val="1"/>
      <charset val="204"/>
    </font>
    <font>
      <sz val="10"/>
      <color rgb="FF000099"/>
      <name val="Times New Roman Cyr"/>
      <family val="1"/>
      <charset val="204"/>
    </font>
    <font>
      <b/>
      <i/>
      <sz val="12"/>
      <color rgb="FF000099"/>
      <name val="Times New Roman Bold"/>
      <charset val="204"/>
    </font>
    <font>
      <sz val="11"/>
      <color rgb="FF000099"/>
      <name val="Times New Roman"/>
      <family val="1"/>
      <charset val="204"/>
    </font>
    <font>
      <b/>
      <i/>
      <sz val="14"/>
      <color rgb="FF000099"/>
      <name val="Times New Roman bold"/>
      <charset val="204"/>
    </font>
    <font>
      <sz val="11"/>
      <color rgb="FF000000"/>
      <name val="Arial"/>
      <family val="2"/>
      <charset val="204"/>
    </font>
    <font>
      <i/>
      <sz val="12"/>
      <color theme="0" tint="-4.9989318521683403E-2"/>
      <name val="Times New Roman CYR"/>
      <charset val="204"/>
    </font>
    <font>
      <b/>
      <sz val="10"/>
      <color theme="0"/>
      <name val="Times New Roman CYR"/>
      <family val="1"/>
      <charset val="204"/>
    </font>
    <font>
      <sz val="12"/>
      <color theme="0" tint="-0.14999847407452621"/>
      <name val="Times New Roman CYR"/>
      <family val="1"/>
      <charset val="204"/>
    </font>
    <font>
      <b/>
      <sz val="12"/>
      <color theme="0" tint="-0.14999847407452621"/>
      <name val="Times New Roman CYR"/>
      <family val="1"/>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b/>
      <sz val="14"/>
      <color rgb="FF000080"/>
      <name val="Times New Roman CYR"/>
      <family val="1"/>
      <charset val="204"/>
    </font>
    <font>
      <b/>
      <sz val="14"/>
      <color rgb="FF800000"/>
      <name val="Times New Roman CYR"/>
      <family val="1"/>
    </font>
    <font>
      <b/>
      <i/>
      <sz val="12"/>
      <color rgb="FFFF0000"/>
      <name val="Times New Roman CYR"/>
      <charset val="204"/>
    </font>
    <font>
      <b/>
      <sz val="12"/>
      <color rgb="FFFF0000"/>
      <name val="Times New Roman CYR"/>
      <charset val="204"/>
    </font>
    <font>
      <b/>
      <sz val="12"/>
      <color rgb="FFFFFF00"/>
      <name val="Times New Roman"/>
      <family val="1"/>
      <charset val="204"/>
    </font>
    <font>
      <b/>
      <sz val="9"/>
      <color rgb="FF000099"/>
      <name val="Times New Roman"/>
      <family val="1"/>
      <charset val="204"/>
    </font>
    <font>
      <b/>
      <sz val="12"/>
      <color rgb="FF800000"/>
      <name val="Arial"/>
      <family val="2"/>
      <charset val="204"/>
    </font>
    <font>
      <sz val="12"/>
      <color rgb="FF660066"/>
      <name val="Arial"/>
      <family val="2"/>
      <charset val="204"/>
    </font>
    <font>
      <sz val="12"/>
      <color rgb="FF663300"/>
      <name val="Arial"/>
      <family val="2"/>
      <charset val="204"/>
    </font>
    <font>
      <b/>
      <sz val="12"/>
      <color rgb="FF663300"/>
      <name val="Arial"/>
      <family val="2"/>
      <charset val="204"/>
    </font>
    <font>
      <i/>
      <sz val="12"/>
      <color rgb="FF800000"/>
      <name val="Times New Roman CYR"/>
      <charset val="204"/>
    </font>
    <font>
      <sz val="10"/>
      <name val="Hebar"/>
    </font>
    <font>
      <sz val="16"/>
      <color indexed="8"/>
      <name val="Times New Roman CYR"/>
    </font>
    <font>
      <sz val="18"/>
      <name val="Times New Roman CYR"/>
    </font>
  </fonts>
  <fills count="53">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6"/>
        <bgColor indexed="26"/>
      </patternFill>
    </fill>
    <fill>
      <patternFill patternType="solid">
        <fgColor indexed="22"/>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7111117893"/>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1FFE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s>
  <borders count="19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25" fillId="0" borderId="0"/>
    <xf numFmtId="0" fontId="34" fillId="0" borderId="0"/>
    <xf numFmtId="0" fontId="173" fillId="0" borderId="0"/>
    <xf numFmtId="0" fontId="170" fillId="0" borderId="0"/>
    <xf numFmtId="0" fontId="25" fillId="0" borderId="0"/>
    <xf numFmtId="0" fontId="25" fillId="0" borderId="0"/>
    <xf numFmtId="0" fontId="25" fillId="0" borderId="0"/>
    <xf numFmtId="0" fontId="20" fillId="0" borderId="0"/>
    <xf numFmtId="0" fontId="1" fillId="0" borderId="0"/>
    <xf numFmtId="0" fontId="20" fillId="0" borderId="0"/>
    <xf numFmtId="0" fontId="20" fillId="0" borderId="0"/>
    <xf numFmtId="0" fontId="25" fillId="0" borderId="0"/>
    <xf numFmtId="0" fontId="25" fillId="0" borderId="0"/>
    <xf numFmtId="0" fontId="25" fillId="0" borderId="0"/>
  </cellStyleXfs>
  <cellXfs count="2288">
    <xf numFmtId="0" fontId="0" fillId="0" borderId="0" xfId="0"/>
    <xf numFmtId="0" fontId="4" fillId="0" borderId="0" xfId="4" applyFont="1" applyAlignment="1">
      <alignment vertical="center"/>
    </xf>
    <xf numFmtId="0" fontId="4" fillId="0" borderId="0" xfId="4" applyFont="1" applyAlignment="1">
      <alignment vertical="center" wrapText="1"/>
    </xf>
    <xf numFmtId="1" fontId="26" fillId="2" borderId="0" xfId="4" applyNumberFormat="1" applyFont="1" applyFill="1" applyAlignment="1">
      <alignment vertical="center"/>
    </xf>
    <xf numFmtId="0" fontId="4" fillId="2" borderId="0" xfId="4" applyFont="1" applyFill="1" applyAlignment="1">
      <alignment vertical="center"/>
    </xf>
    <xf numFmtId="0" fontId="4" fillId="0" borderId="0" xfId="4" applyFont="1" applyBorder="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NumberFormat="1" applyFont="1" applyAlignment="1">
      <alignment horizontal="right"/>
    </xf>
    <xf numFmtId="0" fontId="4" fillId="0" borderId="0" xfId="4" applyNumberFormat="1" applyFont="1" applyAlignment="1">
      <alignment horizontal="right"/>
    </xf>
    <xf numFmtId="0" fontId="4" fillId="3" borderId="0" xfId="4" applyNumberFormat="1" applyFont="1" applyFill="1" applyAlignment="1">
      <alignment horizontal="right"/>
    </xf>
    <xf numFmtId="0" fontId="4" fillId="0" borderId="0" xfId="4" applyNumberFormat="1" applyFont="1" applyFill="1" applyAlignment="1">
      <alignment horizontal="right"/>
    </xf>
    <xf numFmtId="0" fontId="11" fillId="0" borderId="0" xfId="12" applyNumberFormat="1" applyFont="1" applyFill="1" applyAlignment="1">
      <alignment horizontal="right"/>
    </xf>
    <xf numFmtId="0" fontId="4" fillId="0" borderId="0" xfId="12" applyNumberFormat="1" applyFont="1" applyFill="1" applyAlignment="1">
      <alignment horizontal="right"/>
    </xf>
    <xf numFmtId="0" fontId="4" fillId="0" borderId="0" xfId="4" applyNumberFormat="1" applyFont="1" applyBorder="1" applyAlignment="1">
      <alignment horizontal="right"/>
    </xf>
    <xf numFmtId="3" fontId="4" fillId="0" borderId="0" xfId="4" applyNumberFormat="1" applyFont="1" applyAlignment="1" applyProtection="1">
      <alignment horizontal="right" vertical="center"/>
    </xf>
    <xf numFmtId="3" fontId="27" fillId="0" borderId="1" xfId="4" quotePrefix="1" applyNumberFormat="1" applyFont="1" applyFill="1" applyBorder="1" applyAlignment="1">
      <alignment horizontal="center" vertical="center"/>
    </xf>
    <xf numFmtId="0" fontId="11" fillId="0" borderId="0" xfId="4" applyNumberFormat="1" applyFont="1" applyBorder="1" applyAlignment="1">
      <alignment horizontal="right"/>
    </xf>
    <xf numFmtId="0" fontId="11" fillId="3" borderId="0" xfId="4" applyNumberFormat="1" applyFont="1" applyFill="1" applyAlignment="1">
      <alignment horizontal="right"/>
    </xf>
    <xf numFmtId="0" fontId="4" fillId="0" borderId="0" xfId="4" applyNumberFormat="1" applyFont="1" applyFill="1" applyBorder="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3" borderId="0" xfId="4" applyNumberFormat="1" applyFont="1" applyFill="1" applyBorder="1" applyAlignment="1">
      <alignment horizontal="right"/>
    </xf>
    <xf numFmtId="0" fontId="4" fillId="4" borderId="0" xfId="4" applyNumberFormat="1" applyFont="1" applyFill="1" applyBorder="1" applyAlignment="1">
      <alignment horizontal="right"/>
    </xf>
    <xf numFmtId="0" fontId="8" fillId="3" borderId="0" xfId="12" applyFont="1" applyFill="1" applyBorder="1" applyAlignment="1">
      <alignment horizontal="right"/>
    </xf>
    <xf numFmtId="0" fontId="4" fillId="0" borderId="0" xfId="12" applyNumberFormat="1" applyFont="1" applyFill="1" applyBorder="1" applyAlignment="1">
      <alignment horizontal="right"/>
    </xf>
    <xf numFmtId="0" fontId="4" fillId="5" borderId="0" xfId="4" applyFont="1" applyFill="1" applyAlignment="1" applyProtection="1">
      <alignment vertical="center"/>
    </xf>
    <xf numFmtId="0" fontId="29" fillId="0" borderId="0" xfId="4" applyFont="1"/>
    <xf numFmtId="0" fontId="29" fillId="0" borderId="0" xfId="4" applyFont="1" applyAlignment="1"/>
    <xf numFmtId="0" fontId="29" fillId="0" borderId="0" xfId="4" applyFont="1" applyAlignment="1">
      <alignment wrapText="1"/>
    </xf>
    <xf numFmtId="3" fontId="29" fillId="0" borderId="0" xfId="4" applyNumberFormat="1" applyFont="1" applyAlignment="1"/>
    <xf numFmtId="0" fontId="25" fillId="0" borderId="0" xfId="4"/>
    <xf numFmtId="0" fontId="7" fillId="0" borderId="0" xfId="4" applyFont="1" applyAlignment="1"/>
    <xf numFmtId="0" fontId="29" fillId="6" borderId="0" xfId="4" applyFont="1" applyFill="1"/>
    <xf numFmtId="169" fontId="29" fillId="0" borderId="0" xfId="4" applyNumberFormat="1" applyFont="1"/>
    <xf numFmtId="0" fontId="29" fillId="6" borderId="0" xfId="4" applyFont="1" applyFill="1" applyBorder="1"/>
    <xf numFmtId="3" fontId="24" fillId="6" borderId="0" xfId="4" applyNumberFormat="1" applyFont="1" applyFill="1" applyBorder="1" applyAlignment="1">
      <alignment horizontal="right"/>
    </xf>
    <xf numFmtId="0" fontId="25" fillId="6" borderId="0" xfId="4" applyFill="1" applyBorder="1"/>
    <xf numFmtId="0" fontId="29" fillId="0" borderId="0" xfId="4" applyFont="1" applyFill="1"/>
    <xf numFmtId="0" fontId="24" fillId="0" borderId="0" xfId="4" applyFont="1" applyBorder="1" applyAlignment="1">
      <alignment vertical="center"/>
    </xf>
    <xf numFmtId="3" fontId="4" fillId="0" borderId="5" xfId="4" applyNumberFormat="1" applyFont="1" applyBorder="1" applyAlignment="1">
      <alignment horizontal="right" vertical="center"/>
    </xf>
    <xf numFmtId="0" fontId="35" fillId="0" borderId="0" xfId="5" applyFont="1" applyAlignment="1">
      <alignment vertical="center"/>
    </xf>
    <xf numFmtId="0" fontId="36" fillId="0" borderId="0" xfId="5" applyFont="1" applyAlignment="1">
      <alignment vertical="center"/>
    </xf>
    <xf numFmtId="0" fontId="36" fillId="0" borderId="0" xfId="5" applyFont="1" applyAlignment="1">
      <alignment vertical="center" wrapText="1"/>
    </xf>
    <xf numFmtId="1" fontId="37" fillId="0" borderId="0" xfId="5" applyNumberFormat="1" applyFont="1" applyAlignment="1">
      <alignment vertical="center"/>
    </xf>
    <xf numFmtId="0" fontId="38" fillId="0" borderId="0" xfId="5" applyFont="1" applyProtection="1">
      <protection locked="0"/>
    </xf>
    <xf numFmtId="0" fontId="36" fillId="0" borderId="0" xfId="5" applyFont="1" applyAlignment="1" applyProtection="1">
      <alignment vertical="center"/>
      <protection locked="0"/>
    </xf>
    <xf numFmtId="0" fontId="36" fillId="0" borderId="0" xfId="5" applyFont="1" applyBorder="1" applyAlignment="1">
      <alignment vertical="center"/>
    </xf>
    <xf numFmtId="0" fontId="36" fillId="0" borderId="0" xfId="5" applyFont="1" applyBorder="1" applyAlignment="1">
      <alignment vertical="center" wrapText="1"/>
    </xf>
    <xf numFmtId="0" fontId="36" fillId="0" borderId="0" xfId="5" applyFont="1" applyAlignment="1">
      <alignment horizontal="center" vertical="center"/>
    </xf>
    <xf numFmtId="14" fontId="36" fillId="7" borderId="0" xfId="5" quotePrefix="1" applyNumberFormat="1" applyFont="1" applyFill="1" applyAlignment="1" applyProtection="1">
      <alignment horizontal="center" vertical="center"/>
      <protection locked="0"/>
    </xf>
    <xf numFmtId="14" fontId="36" fillId="7" borderId="0" xfId="5" applyNumberFormat="1" applyFont="1" applyFill="1" applyAlignment="1" applyProtection="1">
      <alignment horizontal="center" vertical="center"/>
      <protection locked="0"/>
    </xf>
    <xf numFmtId="0" fontId="36" fillId="0" borderId="0" xfId="5" quotePrefix="1" applyFont="1" applyAlignment="1">
      <alignment vertical="center"/>
    </xf>
    <xf numFmtId="49" fontId="36" fillId="7" borderId="1" xfId="5" applyNumberFormat="1" applyFont="1" applyFill="1" applyBorder="1" applyAlignment="1" applyProtection="1">
      <alignment horizontal="center" vertical="center"/>
      <protection locked="0"/>
    </xf>
    <xf numFmtId="49" fontId="42" fillId="7" borderId="6" xfId="5" applyNumberFormat="1" applyFont="1" applyFill="1" applyBorder="1" applyAlignment="1" applyProtection="1">
      <alignment horizontal="center" vertical="center"/>
      <protection locked="0"/>
    </xf>
    <xf numFmtId="0" fontId="36" fillId="0" borderId="0" xfId="5" quotePrefix="1" applyFont="1" applyAlignment="1">
      <alignment horizontal="center" vertical="center"/>
    </xf>
    <xf numFmtId="167" fontId="36" fillId="0" borderId="0" xfId="5" applyNumberFormat="1" applyFont="1" applyAlignment="1">
      <alignment vertical="center"/>
    </xf>
    <xf numFmtId="0" fontId="35" fillId="0" borderId="0" xfId="5" applyFont="1" applyBorder="1" applyAlignment="1">
      <alignment vertical="center"/>
    </xf>
    <xf numFmtId="0" fontId="43" fillId="0" borderId="2" xfId="12" applyFont="1" applyFill="1" applyBorder="1" applyAlignment="1">
      <alignment horizontal="left" vertical="center" wrapText="1"/>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0" borderId="9" xfId="5" applyFont="1" applyBorder="1" applyAlignment="1">
      <alignment horizontal="center" vertical="center"/>
    </xf>
    <xf numFmtId="0" fontId="45" fillId="0" borderId="2" xfId="5" applyFont="1" applyBorder="1" applyAlignment="1">
      <alignment vertical="center"/>
    </xf>
    <xf numFmtId="0" fontId="36" fillId="0" borderId="3" xfId="5" applyFont="1" applyBorder="1" applyAlignment="1">
      <alignment horizontal="center" vertical="center"/>
    </xf>
    <xf numFmtId="0" fontId="46" fillId="0" borderId="0" xfId="5" applyFont="1" applyAlignment="1">
      <alignment vertical="center"/>
    </xf>
    <xf numFmtId="168" fontId="47" fillId="7" borderId="10" xfId="12" quotePrefix="1" applyNumberFormat="1" applyFont="1" applyFill="1" applyBorder="1" applyAlignment="1">
      <alignment horizontal="right" vertical="center"/>
    </xf>
    <xf numFmtId="3" fontId="43" fillId="0" borderId="11" xfId="5" applyNumberFormat="1" applyFont="1" applyBorder="1" applyAlignment="1">
      <alignment horizontal="right" vertical="center"/>
    </xf>
    <xf numFmtId="0" fontId="48" fillId="0" borderId="0" xfId="5" applyFont="1" applyAlignment="1">
      <alignment vertical="center"/>
    </xf>
    <xf numFmtId="168" fontId="47" fillId="7" borderId="8" xfId="12" quotePrefix="1" applyNumberFormat="1" applyFont="1" applyFill="1" applyBorder="1" applyAlignment="1">
      <alignment horizontal="right" vertical="center"/>
    </xf>
    <xf numFmtId="3" fontId="43" fillId="0" borderId="12" xfId="5" applyNumberFormat="1" applyFont="1" applyBorder="1" applyAlignment="1">
      <alignment horizontal="right" vertical="center"/>
    </xf>
    <xf numFmtId="0" fontId="48" fillId="4" borderId="0" xfId="5" applyFont="1" applyFill="1" applyAlignment="1">
      <alignment vertical="center"/>
    </xf>
    <xf numFmtId="0" fontId="48" fillId="3" borderId="0" xfId="5" applyFont="1" applyFill="1" applyAlignment="1">
      <alignment vertical="center"/>
    </xf>
    <xf numFmtId="0" fontId="48" fillId="0" borderId="13" xfId="12" quotePrefix="1" applyNumberFormat="1" applyFont="1" applyFill="1" applyBorder="1" applyAlignment="1">
      <alignment horizontal="right"/>
    </xf>
    <xf numFmtId="168" fontId="47" fillId="7" borderId="0" xfId="12" quotePrefix="1" applyNumberFormat="1" applyFont="1" applyFill="1" applyBorder="1" applyAlignment="1">
      <alignment horizontal="right" vertical="center"/>
    </xf>
    <xf numFmtId="0" fontId="48" fillId="0" borderId="0" xfId="5" applyNumberFormat="1" applyFont="1" applyAlignment="1">
      <alignment horizontal="right"/>
    </xf>
    <xf numFmtId="0" fontId="48" fillId="0" borderId="0" xfId="12" applyNumberFormat="1" applyFont="1" applyFill="1" applyAlignment="1">
      <alignment horizontal="right"/>
    </xf>
    <xf numFmtId="0" fontId="47" fillId="7" borderId="14" xfId="12" quotePrefix="1" applyFont="1" applyFill="1" applyBorder="1" applyAlignment="1">
      <alignment horizontal="left"/>
    </xf>
    <xf numFmtId="165" fontId="49" fillId="0" borderId="0" xfId="12" applyNumberFormat="1" applyFont="1" applyFill="1" applyBorder="1"/>
    <xf numFmtId="0" fontId="50" fillId="0" borderId="0" xfId="12" applyFont="1" applyFill="1" applyBorder="1"/>
    <xf numFmtId="0" fontId="50" fillId="0" borderId="15" xfId="12" applyFont="1" applyFill="1" applyBorder="1"/>
    <xf numFmtId="0" fontId="51" fillId="0" borderId="0" xfId="5" applyFont="1" applyAlignment="1">
      <alignment vertical="center"/>
    </xf>
    <xf numFmtId="0" fontId="35" fillId="0" borderId="0" xfId="5" applyNumberFormat="1" applyFont="1" applyBorder="1" applyAlignment="1">
      <alignment horizontal="right"/>
    </xf>
    <xf numFmtId="0" fontId="44" fillId="0" borderId="2" xfId="12" quotePrefix="1" applyFont="1" applyFill="1" applyBorder="1" applyAlignment="1">
      <alignment horizontal="right" vertical="center"/>
    </xf>
    <xf numFmtId="0" fontId="52" fillId="0" borderId="3" xfId="12" applyFont="1" applyFill="1" applyBorder="1" applyAlignment="1">
      <alignment horizontal="right" vertical="center"/>
    </xf>
    <xf numFmtId="3" fontId="42" fillId="0" borderId="1" xfId="5" applyNumberFormat="1" applyFont="1" applyBorder="1" applyAlignment="1">
      <alignment vertical="center"/>
    </xf>
    <xf numFmtId="0" fontId="53" fillId="0" borderId="0" xfId="5" applyFont="1" applyBorder="1" applyAlignment="1">
      <alignment vertical="center"/>
    </xf>
    <xf numFmtId="0" fontId="44" fillId="0" borderId="0" xfId="12" quotePrefix="1" applyFont="1" applyFill="1" applyBorder="1" applyAlignment="1">
      <alignment horizontal="right" vertical="center"/>
    </xf>
    <xf numFmtId="168" fontId="52" fillId="0" borderId="0" xfId="12" quotePrefix="1" applyNumberFormat="1" applyFont="1" applyFill="1" applyBorder="1" applyAlignment="1">
      <alignment horizontal="center" vertical="center"/>
    </xf>
    <xf numFmtId="0" fontId="33" fillId="0" borderId="0" xfId="12" applyFont="1" applyFill="1" applyBorder="1" applyAlignment="1">
      <alignment horizontal="left" vertical="center" wrapText="1"/>
    </xf>
    <xf numFmtId="3" fontId="36" fillId="0" borderId="0" xfId="5" applyNumberFormat="1" applyFont="1" applyBorder="1" applyAlignment="1" applyProtection="1">
      <alignment horizontal="right" vertical="center"/>
      <protection locked="0"/>
    </xf>
    <xf numFmtId="3" fontId="36" fillId="0" borderId="0" xfId="5" applyNumberFormat="1" applyFont="1" applyAlignment="1">
      <alignment horizontal="right" vertical="center"/>
    </xf>
    <xf numFmtId="3" fontId="36" fillId="0" borderId="0" xfId="5" applyNumberFormat="1" applyFont="1" applyAlignment="1">
      <alignment horizontal="center" vertical="center"/>
    </xf>
    <xf numFmtId="0" fontId="41" fillId="0" borderId="0" xfId="5" applyFont="1" applyAlignment="1">
      <alignment vertical="center" wrapText="1"/>
    </xf>
    <xf numFmtId="14" fontId="36" fillId="0" borderId="0" xfId="5" quotePrefix="1" applyNumberFormat="1" applyFont="1" applyFill="1" applyAlignment="1" applyProtection="1">
      <alignment horizontal="center" vertical="center"/>
    </xf>
    <xf numFmtId="14" fontId="36" fillId="0" borderId="0" xfId="5" applyNumberFormat="1" applyFont="1" applyFill="1" applyAlignment="1" applyProtection="1">
      <alignment horizontal="center" vertical="center"/>
    </xf>
    <xf numFmtId="49" fontId="36" fillId="7" borderId="1" xfId="5" applyNumberFormat="1" applyFont="1" applyFill="1" applyBorder="1" applyAlignment="1">
      <alignment horizontal="center" vertical="center"/>
    </xf>
    <xf numFmtId="3" fontId="36" fillId="0" borderId="0" xfId="5" quotePrefix="1" applyNumberFormat="1" applyFont="1" applyAlignment="1">
      <alignment horizontal="right" vertical="center"/>
    </xf>
    <xf numFmtId="49" fontId="42" fillId="7" borderId="6" xfId="5" applyNumberFormat="1" applyFont="1" applyFill="1" applyBorder="1" applyAlignment="1">
      <alignment horizontal="center" vertical="center"/>
    </xf>
    <xf numFmtId="0" fontId="36" fillId="0" borderId="10" xfId="5" applyFont="1" applyBorder="1" applyAlignment="1">
      <alignment horizontal="center" vertical="center"/>
    </xf>
    <xf numFmtId="0" fontId="45" fillId="0" borderId="2" xfId="5" applyFont="1" applyBorder="1" applyAlignment="1">
      <alignment horizontal="left" vertical="center"/>
    </xf>
    <xf numFmtId="3" fontId="43" fillId="4" borderId="16" xfId="5" applyNumberFormat="1" applyFont="1" applyFill="1" applyBorder="1" applyAlignment="1" applyProtection="1">
      <alignment horizontal="right" vertical="center"/>
      <protection locked="0"/>
    </xf>
    <xf numFmtId="3" fontId="43" fillId="4" borderId="11" xfId="5" applyNumberFormat="1" applyFont="1" applyFill="1" applyBorder="1" applyAlignment="1" applyProtection="1">
      <alignment horizontal="right" vertical="center"/>
      <protection locked="0"/>
    </xf>
    <xf numFmtId="3" fontId="43" fillId="4" borderId="14" xfId="5" applyNumberFormat="1" applyFont="1" applyFill="1" applyBorder="1" applyAlignment="1" applyProtection="1">
      <alignment horizontal="right" vertical="center"/>
      <protection locked="0"/>
    </xf>
    <xf numFmtId="3" fontId="43" fillId="4" borderId="12" xfId="5" applyNumberFormat="1" applyFont="1" applyFill="1" applyBorder="1" applyAlignment="1" applyProtection="1">
      <alignment horizontal="right" vertical="center"/>
      <protection locked="0"/>
    </xf>
    <xf numFmtId="0" fontId="48" fillId="0" borderId="0" xfId="5" applyNumberFormat="1" applyFont="1" applyBorder="1" applyAlignment="1">
      <alignment horizontal="right"/>
    </xf>
    <xf numFmtId="0" fontId="47" fillId="7" borderId="14" xfId="5" applyFont="1" applyFill="1" applyBorder="1" applyAlignment="1">
      <alignment vertical="center"/>
    </xf>
    <xf numFmtId="0" fontId="48" fillId="3" borderId="0" xfId="5" applyNumberFormat="1" applyFont="1" applyFill="1" applyAlignment="1">
      <alignment horizontal="right"/>
    </xf>
    <xf numFmtId="168" fontId="47" fillId="7" borderId="8" xfId="12" quotePrefix="1" applyNumberFormat="1" applyFont="1" applyFill="1" applyBorder="1" applyAlignment="1">
      <alignment horizontal="right"/>
    </xf>
    <xf numFmtId="0" fontId="48" fillId="0" borderId="0" xfId="5" applyFont="1"/>
    <xf numFmtId="168" fontId="47" fillId="7" borderId="8" xfId="12" applyNumberFormat="1" applyFont="1" applyFill="1" applyBorder="1" applyAlignment="1">
      <alignment horizontal="right"/>
    </xf>
    <xf numFmtId="3" fontId="43" fillId="0" borderId="17" xfId="5" applyNumberFormat="1" applyFont="1" applyBorder="1" applyAlignment="1">
      <alignment horizontal="right" vertical="center"/>
    </xf>
    <xf numFmtId="3" fontId="43" fillId="4" borderId="18" xfId="5" applyNumberFormat="1" applyFont="1" applyFill="1" applyBorder="1" applyAlignment="1" applyProtection="1">
      <alignment horizontal="right" vertical="center"/>
      <protection locked="0"/>
    </xf>
    <xf numFmtId="3" fontId="43" fillId="4" borderId="19" xfId="5" applyNumberFormat="1" applyFont="1" applyFill="1" applyBorder="1" applyAlignment="1" applyProtection="1">
      <alignment horizontal="right" vertical="center"/>
      <protection locked="0"/>
    </xf>
    <xf numFmtId="3" fontId="43" fillId="4" borderId="17" xfId="5" applyNumberFormat="1" applyFont="1" applyFill="1" applyBorder="1" applyAlignment="1" applyProtection="1">
      <alignment horizontal="right" vertical="center"/>
      <protection locked="0"/>
    </xf>
    <xf numFmtId="0" fontId="35" fillId="0" borderId="0" xfId="5" applyNumberFormat="1" applyFont="1" applyAlignment="1">
      <alignment horizontal="right"/>
    </xf>
    <xf numFmtId="170" fontId="44" fillId="0" borderId="2" xfId="12" applyNumberFormat="1" applyFont="1" applyFill="1" applyBorder="1" applyAlignment="1">
      <alignment vertical="center"/>
    </xf>
    <xf numFmtId="3" fontId="42" fillId="4" borderId="1" xfId="5" applyNumberFormat="1" applyFont="1" applyFill="1" applyBorder="1" applyAlignment="1">
      <alignment vertical="center"/>
    </xf>
    <xf numFmtId="0" fontId="44" fillId="0" borderId="0" xfId="12" applyFont="1" applyFill="1" applyBorder="1" applyAlignment="1">
      <alignment horizontal="center" vertical="center"/>
    </xf>
    <xf numFmtId="0" fontId="36" fillId="0" borderId="8" xfId="5" quotePrefix="1" applyFont="1" applyBorder="1" applyAlignment="1">
      <alignment horizontal="center" vertical="center"/>
    </xf>
    <xf numFmtId="3" fontId="43" fillId="0" borderId="11" xfId="5" applyNumberFormat="1" applyFont="1" applyBorder="1" applyAlignment="1">
      <alignment vertical="center"/>
    </xf>
    <xf numFmtId="3" fontId="43" fillId="0" borderId="12" xfId="5" applyNumberFormat="1" applyFont="1" applyBorder="1" applyAlignment="1" applyProtection="1">
      <alignment vertical="center"/>
    </xf>
    <xf numFmtId="168" fontId="47" fillId="7" borderId="4" xfId="12" quotePrefix="1" applyNumberFormat="1" applyFont="1" applyFill="1" applyBorder="1" applyAlignment="1">
      <alignment horizontal="right" vertical="center"/>
    </xf>
    <xf numFmtId="3" fontId="43" fillId="0" borderId="20" xfId="5" applyNumberFormat="1" applyFont="1" applyBorder="1" applyAlignment="1" applyProtection="1">
      <alignment vertical="center"/>
    </xf>
    <xf numFmtId="168" fontId="42" fillId="0" borderId="2" xfId="12" quotePrefix="1" applyNumberFormat="1" applyFont="1" applyFill="1" applyBorder="1" applyAlignment="1">
      <alignment horizontal="center" vertical="center"/>
    </xf>
    <xf numFmtId="3" fontId="42" fillId="0" borderId="2" xfId="5" applyNumberFormat="1" applyFont="1" applyBorder="1" applyAlignment="1">
      <alignment vertical="center"/>
    </xf>
    <xf numFmtId="3" fontId="42" fillId="0" borderId="3" xfId="5" applyNumberFormat="1" applyFont="1" applyBorder="1" applyAlignment="1">
      <alignment vertical="center"/>
    </xf>
    <xf numFmtId="3" fontId="43" fillId="0" borderId="12" xfId="5" applyNumberFormat="1" applyFont="1" applyBorder="1" applyAlignment="1">
      <alignment vertical="center"/>
    </xf>
    <xf numFmtId="0" fontId="50" fillId="0" borderId="0" xfId="12" applyFont="1" applyFill="1"/>
    <xf numFmtId="0" fontId="49" fillId="3" borderId="0" xfId="12" applyFont="1" applyFill="1" applyBorder="1" applyAlignment="1">
      <alignment horizontal="right"/>
    </xf>
    <xf numFmtId="0" fontId="47" fillId="7" borderId="14" xfId="12" applyFont="1" applyFill="1" applyBorder="1"/>
    <xf numFmtId="3" fontId="43" fillId="0" borderId="12" xfId="5" applyNumberFormat="1" applyFont="1" applyBorder="1" applyAlignment="1" applyProtection="1">
      <alignment horizontal="right" vertical="center"/>
      <protection locked="0"/>
    </xf>
    <xf numFmtId="3" fontId="43" fillId="0" borderId="11" xfId="5" applyNumberFormat="1" applyFont="1" applyBorder="1" applyAlignment="1" applyProtection="1">
      <alignment vertical="center"/>
      <protection locked="0"/>
    </xf>
    <xf numFmtId="3" fontId="43" fillId="0" borderId="12" xfId="5" applyNumberFormat="1" applyFont="1" applyBorder="1" applyAlignment="1" applyProtection="1">
      <alignment vertical="center"/>
      <protection locked="0"/>
    </xf>
    <xf numFmtId="0" fontId="41" fillId="0" borderId="0" xfId="5" applyFont="1" applyAlignment="1">
      <alignment vertical="center"/>
    </xf>
    <xf numFmtId="0" fontId="36" fillId="8" borderId="7" xfId="5" quotePrefix="1" applyFont="1" applyFill="1" applyBorder="1" applyAlignment="1">
      <alignment horizontal="center" vertical="center"/>
    </xf>
    <xf numFmtId="0" fontId="36" fillId="8" borderId="7" xfId="5" applyFont="1" applyFill="1" applyBorder="1" applyAlignment="1">
      <alignment vertical="center"/>
    </xf>
    <xf numFmtId="0" fontId="36" fillId="8" borderId="10" xfId="5" quotePrefix="1" applyFont="1" applyFill="1" applyBorder="1" applyAlignment="1">
      <alignment horizontal="center" vertical="center" wrapText="1"/>
    </xf>
    <xf numFmtId="0" fontId="36" fillId="8" borderId="21" xfId="5" quotePrefix="1" applyFont="1" applyFill="1" applyBorder="1" applyAlignment="1">
      <alignment horizontal="center" vertical="center" wrapText="1"/>
    </xf>
    <xf numFmtId="0" fontId="36" fillId="8" borderId="8" xfId="5" quotePrefix="1" applyFont="1" applyFill="1" applyBorder="1" applyAlignment="1">
      <alignment horizontal="center" vertical="center" wrapText="1"/>
    </xf>
    <xf numFmtId="0" fontId="36" fillId="8" borderId="2" xfId="5" quotePrefix="1" applyFont="1" applyFill="1" applyBorder="1" applyAlignment="1">
      <alignment horizontal="left" vertical="center"/>
    </xf>
    <xf numFmtId="0" fontId="36" fillId="8" borderId="3" xfId="5" applyFont="1" applyFill="1" applyBorder="1" applyAlignment="1">
      <alignment horizontal="center" vertical="center"/>
    </xf>
    <xf numFmtId="0" fontId="36" fillId="8" borderId="2" xfId="5" quotePrefix="1" applyFont="1" applyFill="1" applyBorder="1" applyAlignment="1">
      <alignment horizontal="left" vertical="center" wrapText="1"/>
    </xf>
    <xf numFmtId="0" fontId="36" fillId="8" borderId="4" xfId="5" applyFont="1" applyFill="1" applyBorder="1" applyAlignment="1">
      <alignment vertical="center"/>
    </xf>
    <xf numFmtId="165" fontId="36" fillId="8" borderId="22" xfId="5" quotePrefix="1" applyNumberFormat="1" applyFont="1" applyFill="1" applyBorder="1" applyAlignment="1">
      <alignment horizontal="center" vertical="center"/>
    </xf>
    <xf numFmtId="165" fontId="36" fillId="8" borderId="21" xfId="5" quotePrefix="1" applyNumberFormat="1" applyFont="1" applyFill="1" applyBorder="1" applyAlignment="1">
      <alignment horizontal="center" vertical="center" wrapText="1"/>
    </xf>
    <xf numFmtId="3" fontId="42" fillId="0" borderId="21" xfId="5" applyNumberFormat="1" applyFont="1" applyBorder="1" applyAlignment="1">
      <alignment horizontal="right" vertical="center"/>
    </xf>
    <xf numFmtId="165" fontId="36" fillId="0" borderId="0" xfId="5" applyNumberFormat="1" applyFont="1" applyBorder="1" applyAlignment="1">
      <alignment vertical="center"/>
    </xf>
    <xf numFmtId="165" fontId="36" fillId="0" borderId="0" xfId="5" applyNumberFormat="1" applyFont="1" applyBorder="1" applyAlignment="1">
      <alignment vertical="center" wrapText="1"/>
    </xf>
    <xf numFmtId="3" fontId="36" fillId="0" borderId="0" xfId="5" applyNumberFormat="1" applyFont="1" applyBorder="1" applyAlignment="1">
      <alignment horizontal="right" vertical="center"/>
    </xf>
    <xf numFmtId="0" fontId="36" fillId="0" borderId="2" xfId="5" quotePrefix="1" applyFont="1" applyBorder="1" applyAlignment="1">
      <alignment horizontal="center" vertical="center"/>
    </xf>
    <xf numFmtId="0" fontId="36" fillId="0" borderId="2" xfId="5" applyFont="1" applyBorder="1" applyAlignment="1">
      <alignment horizontal="left" vertical="center"/>
    </xf>
    <xf numFmtId="3" fontId="43" fillId="0" borderId="12" xfId="5" applyNumberFormat="1" applyFont="1" applyBorder="1" applyAlignment="1" applyProtection="1">
      <alignment horizontal="right" vertical="center"/>
    </xf>
    <xf numFmtId="165" fontId="50" fillId="0" borderId="0" xfId="12" applyNumberFormat="1" applyFont="1" applyFill="1" applyBorder="1"/>
    <xf numFmtId="165" fontId="50" fillId="0" borderId="0" xfId="12" applyNumberFormat="1" applyFont="1" applyFill="1" applyBorder="1" applyProtection="1">
      <protection locked="0"/>
    </xf>
    <xf numFmtId="165" fontId="50" fillId="0" borderId="0" xfId="12" applyNumberFormat="1" applyFont="1" applyFill="1"/>
    <xf numFmtId="165" fontId="50" fillId="0" borderId="0" xfId="12" applyNumberFormat="1" applyFont="1" applyFill="1" applyProtection="1">
      <protection locked="0"/>
    </xf>
    <xf numFmtId="165" fontId="49" fillId="0" borderId="0" xfId="12" applyNumberFormat="1" applyFont="1" applyFill="1"/>
    <xf numFmtId="165" fontId="44" fillId="0" borderId="2" xfId="12" applyNumberFormat="1" applyFont="1" applyFill="1" applyBorder="1" applyAlignment="1">
      <alignment horizontal="right" vertical="center"/>
    </xf>
    <xf numFmtId="0" fontId="36" fillId="0" borderId="0" xfId="5" applyFont="1" applyAlignment="1" applyProtection="1">
      <alignment vertical="center"/>
    </xf>
    <xf numFmtId="0" fontId="36" fillId="0" borderId="0" xfId="5" applyFont="1" applyAlignment="1" applyProtection="1">
      <alignment vertical="center" wrapText="1"/>
    </xf>
    <xf numFmtId="0" fontId="36" fillId="0" borderId="0" xfId="5" quotePrefix="1" applyFont="1" applyAlignment="1" applyProtection="1">
      <alignment vertical="center"/>
    </xf>
    <xf numFmtId="3" fontId="36" fillId="0" borderId="0" xfId="5" applyNumberFormat="1" applyFont="1" applyAlignment="1" applyProtection="1">
      <alignment horizontal="right" vertical="center"/>
    </xf>
    <xf numFmtId="0" fontId="36" fillId="0" borderId="0" xfId="5" applyFont="1" applyBorder="1" applyAlignment="1" applyProtection="1">
      <alignment vertical="center"/>
    </xf>
    <xf numFmtId="0" fontId="36" fillId="0" borderId="0" xfId="5" applyFont="1" applyBorder="1" applyAlignment="1" applyProtection="1">
      <alignment vertical="center" wrapText="1"/>
    </xf>
    <xf numFmtId="168" fontId="42" fillId="0" borderId="2" xfId="12" quotePrefix="1" applyNumberFormat="1" applyFont="1" applyFill="1" applyBorder="1" applyAlignment="1" applyProtection="1">
      <alignment horizontal="center" vertical="center"/>
    </xf>
    <xf numFmtId="0" fontId="36" fillId="0" borderId="10" xfId="5" quotePrefix="1" applyFont="1" applyBorder="1" applyAlignment="1" applyProtection="1">
      <alignment horizontal="center" vertical="center"/>
    </xf>
    <xf numFmtId="168" fontId="47" fillId="7" borderId="10" xfId="12" applyNumberFormat="1" applyFont="1" applyFill="1" applyBorder="1" applyAlignment="1" applyProtection="1">
      <alignment horizontal="center" vertical="center"/>
    </xf>
    <xf numFmtId="168" fontId="47" fillId="7" borderId="8" xfId="12" applyNumberFormat="1" applyFont="1" applyFill="1" applyBorder="1" applyAlignment="1" applyProtection="1">
      <alignment horizontal="center" vertical="center"/>
    </xf>
    <xf numFmtId="165" fontId="44" fillId="0" borderId="2" xfId="12" applyNumberFormat="1" applyFont="1" applyFill="1" applyBorder="1" applyAlignment="1" applyProtection="1">
      <alignment horizontal="right" vertical="center"/>
    </xf>
    <xf numFmtId="3" fontId="42" fillId="0" borderId="1" xfId="5" applyNumberFormat="1" applyFont="1" applyBorder="1" applyAlignment="1" applyProtection="1">
      <alignment vertical="center"/>
    </xf>
    <xf numFmtId="0" fontId="41" fillId="0" borderId="0" xfId="5" applyFont="1"/>
    <xf numFmtId="0" fontId="53" fillId="0" borderId="0" xfId="5" applyFont="1"/>
    <xf numFmtId="1" fontId="4" fillId="0" borderId="9" xfId="4" applyNumberFormat="1" applyFont="1" applyBorder="1" applyAlignment="1">
      <alignment horizontal="center" vertical="center" wrapText="1"/>
    </xf>
    <xf numFmtId="0" fontId="35" fillId="9" borderId="0" xfId="5" applyFont="1" applyFill="1" applyAlignment="1">
      <alignment vertical="center"/>
    </xf>
    <xf numFmtId="0" fontId="46" fillId="9" borderId="0" xfId="5" applyFont="1" applyFill="1" applyAlignment="1">
      <alignment vertical="center"/>
    </xf>
    <xf numFmtId="0" fontId="48" fillId="9" borderId="0" xfId="5" applyFont="1" applyFill="1" applyAlignment="1">
      <alignment vertical="center"/>
    </xf>
    <xf numFmtId="0" fontId="53" fillId="9" borderId="0" xfId="5" applyFont="1" applyFill="1"/>
    <xf numFmtId="0" fontId="48" fillId="10" borderId="0" xfId="5" applyFont="1" applyFill="1" applyAlignment="1">
      <alignment vertical="center"/>
    </xf>
    <xf numFmtId="0" fontId="35" fillId="10" borderId="0" xfId="5" applyFont="1" applyFill="1" applyAlignment="1">
      <alignment vertical="center"/>
    </xf>
    <xf numFmtId="0" fontId="35" fillId="10" borderId="0" xfId="5" applyFont="1" applyFill="1" applyBorder="1" applyAlignment="1">
      <alignment vertical="center"/>
    </xf>
    <xf numFmtId="0" fontId="53" fillId="10" borderId="0" xfId="5" applyFont="1" applyFill="1" applyBorder="1" applyAlignment="1">
      <alignment vertical="center"/>
    </xf>
    <xf numFmtId="3" fontId="42" fillId="0" borderId="5" xfId="5" applyNumberFormat="1" applyFont="1" applyBorder="1" applyAlignment="1">
      <alignment vertical="center"/>
    </xf>
    <xf numFmtId="3" fontId="43" fillId="0" borderId="23" xfId="5" applyNumberFormat="1" applyFont="1" applyBorder="1" applyAlignment="1">
      <alignment horizontal="right" vertical="center"/>
    </xf>
    <xf numFmtId="3" fontId="43" fillId="0" borderId="24" xfId="5" applyNumberFormat="1" applyFont="1" applyBorder="1" applyAlignment="1">
      <alignment horizontal="right" vertical="center"/>
    </xf>
    <xf numFmtId="0" fontId="47" fillId="7" borderId="25" xfId="12" quotePrefix="1" applyFont="1" applyFill="1" applyBorder="1" applyAlignment="1">
      <alignment horizontal="left"/>
    </xf>
    <xf numFmtId="0" fontId="42" fillId="0" borderId="2" xfId="5" applyFont="1" applyBorder="1" applyAlignment="1">
      <alignment horizontal="center" vertical="center" wrapText="1"/>
    </xf>
    <xf numFmtId="0" fontId="47" fillId="7" borderId="25" xfId="5" applyFont="1" applyFill="1" applyBorder="1" applyAlignment="1">
      <alignment vertical="center" wrapText="1"/>
    </xf>
    <xf numFmtId="3" fontId="43" fillId="0" borderId="26" xfId="5" applyNumberFormat="1" applyFont="1" applyBorder="1" applyAlignment="1">
      <alignment horizontal="right" vertical="center"/>
    </xf>
    <xf numFmtId="3" fontId="43" fillId="0" borderId="23" xfId="5" applyNumberFormat="1" applyFont="1" applyBorder="1" applyAlignment="1" applyProtection="1">
      <alignment vertical="center"/>
      <protection locked="0"/>
    </xf>
    <xf numFmtId="3" fontId="43" fillId="0" borderId="23" xfId="5" applyNumberFormat="1" applyFont="1" applyBorder="1" applyAlignment="1">
      <alignment vertical="center"/>
    </xf>
    <xf numFmtId="3" fontId="43" fillId="0" borderId="24" xfId="5" applyNumberFormat="1" applyFont="1" applyBorder="1" applyAlignment="1" applyProtection="1">
      <alignment vertical="center"/>
      <protection locked="0"/>
    </xf>
    <xf numFmtId="3" fontId="43" fillId="0" borderId="24" xfId="5" applyNumberFormat="1" applyFont="1" applyBorder="1" applyAlignment="1" applyProtection="1">
      <alignment vertical="center"/>
    </xf>
    <xf numFmtId="3" fontId="43" fillId="0" borderId="27" xfId="5" applyNumberFormat="1" applyFont="1" applyBorder="1" applyAlignment="1" applyProtection="1">
      <alignment vertical="center"/>
      <protection locked="0"/>
    </xf>
    <xf numFmtId="3" fontId="43" fillId="0" borderId="27" xfId="5" applyNumberFormat="1" applyFont="1" applyBorder="1" applyAlignment="1" applyProtection="1">
      <alignment vertical="center"/>
    </xf>
    <xf numFmtId="0" fontId="47" fillId="7" borderId="25" xfId="12" quotePrefix="1" applyFont="1" applyFill="1" applyBorder="1" applyAlignment="1">
      <alignment horizontal="center"/>
    </xf>
    <xf numFmtId="3" fontId="43" fillId="0" borderId="24" xfId="5" applyNumberFormat="1" applyFont="1" applyBorder="1" applyAlignment="1">
      <alignment vertical="center"/>
    </xf>
    <xf numFmtId="3" fontId="43" fillId="0" borderId="24" xfId="5" applyNumberFormat="1" applyFont="1" applyBorder="1" applyAlignment="1" applyProtection="1">
      <alignment horizontal="right" vertical="center"/>
      <protection locked="0"/>
    </xf>
    <xf numFmtId="3" fontId="43" fillId="0" borderId="24" xfId="5" applyNumberFormat="1" applyFont="1" applyBorder="1" applyAlignment="1" applyProtection="1">
      <alignment horizontal="right" vertical="center"/>
    </xf>
    <xf numFmtId="3" fontId="43" fillId="0" borderId="23" xfId="5" applyNumberFormat="1" applyFont="1" applyBorder="1" applyAlignment="1" applyProtection="1">
      <alignment vertical="center"/>
    </xf>
    <xf numFmtId="3" fontId="43" fillId="0" borderId="28" xfId="5" applyNumberFormat="1" applyFont="1" applyBorder="1" applyAlignment="1" applyProtection="1">
      <alignment vertical="center"/>
    </xf>
    <xf numFmtId="3" fontId="43" fillId="0" borderId="21" xfId="5" applyNumberFormat="1" applyFont="1" applyBorder="1" applyAlignment="1" applyProtection="1">
      <alignment vertical="center"/>
    </xf>
    <xf numFmtId="0" fontId="36" fillId="0" borderId="5" xfId="5" applyFont="1" applyBorder="1" applyAlignment="1">
      <alignment horizontal="center" vertical="center"/>
    </xf>
    <xf numFmtId="3" fontId="43" fillId="0" borderId="16" xfId="5" applyNumberFormat="1" applyFont="1" applyFill="1" applyBorder="1" applyAlignment="1" applyProtection="1">
      <alignment horizontal="right" vertical="center"/>
      <protection locked="0"/>
    </xf>
    <xf numFmtId="3" fontId="43" fillId="0" borderId="14" xfId="5" applyNumberFormat="1" applyFont="1" applyFill="1" applyBorder="1" applyAlignment="1" applyProtection="1">
      <alignment horizontal="right" vertical="center"/>
      <protection locked="0"/>
    </xf>
    <xf numFmtId="3" fontId="43" fillId="0" borderId="19" xfId="5" applyNumberFormat="1" applyFont="1" applyFill="1" applyBorder="1" applyAlignment="1" applyProtection="1">
      <alignment horizontal="right" vertical="center"/>
      <protection locked="0"/>
    </xf>
    <xf numFmtId="3" fontId="42" fillId="0" borderId="1" xfId="5" applyNumberFormat="1" applyFont="1" applyFill="1" applyBorder="1" applyAlignment="1">
      <alignment vertical="center"/>
    </xf>
    <xf numFmtId="3" fontId="29" fillId="0" borderId="0" xfId="4" applyNumberFormat="1" applyFont="1" applyAlignment="1" applyProtection="1"/>
    <xf numFmtId="3" fontId="24" fillId="6" borderId="0" xfId="4" applyNumberFormat="1" applyFont="1" applyFill="1" applyBorder="1" applyAlignment="1" applyProtection="1">
      <alignment horizontal="right"/>
    </xf>
    <xf numFmtId="3" fontId="27" fillId="0" borderId="1" xfId="4" quotePrefix="1" applyNumberFormat="1" applyFont="1" applyFill="1" applyBorder="1" applyAlignment="1" applyProtection="1">
      <alignment horizontal="center" vertical="center"/>
    </xf>
    <xf numFmtId="0" fontId="25" fillId="0" borderId="0" xfId="4" applyProtection="1"/>
    <xf numFmtId="0" fontId="12" fillId="6" borderId="0" xfId="4" applyFont="1" applyFill="1" applyAlignment="1">
      <alignment vertical="center"/>
    </xf>
    <xf numFmtId="0" fontId="173" fillId="0" borderId="0" xfId="6" applyFill="1"/>
    <xf numFmtId="0" fontId="74" fillId="0" borderId="0" xfId="4" quotePrefix="1" applyNumberFormat="1" applyFont="1" applyFill="1" applyBorder="1" applyAlignment="1">
      <alignment horizontal="center"/>
    </xf>
    <xf numFmtId="172" fontId="74" fillId="0" borderId="0" xfId="4" quotePrefix="1" applyNumberFormat="1" applyFont="1" applyFill="1" applyBorder="1" applyAlignment="1">
      <alignment horizontal="center"/>
    </xf>
    <xf numFmtId="3" fontId="43" fillId="0" borderId="21" xfId="5" applyNumberFormat="1" applyFont="1" applyBorder="1" applyAlignment="1">
      <alignment horizontal="right" vertical="center"/>
    </xf>
    <xf numFmtId="3" fontId="43" fillId="0" borderId="29" xfId="5" applyNumberFormat="1" applyFont="1" applyBorder="1" applyAlignment="1">
      <alignment horizontal="right" vertical="center"/>
    </xf>
    <xf numFmtId="0" fontId="7" fillId="0" borderId="0" xfId="4" applyFont="1" applyAlignment="1">
      <alignment horizontal="center" wrapText="1"/>
    </xf>
    <xf numFmtId="0" fontId="87" fillId="0" borderId="0" xfId="4" applyFont="1" applyFill="1" applyBorder="1" applyAlignment="1">
      <alignment horizontal="left"/>
    </xf>
    <xf numFmtId="0" fontId="36"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68" fontId="103" fillId="11" borderId="30" xfId="12" quotePrefix="1" applyNumberFormat="1" applyFont="1" applyFill="1" applyBorder="1" applyAlignment="1" applyProtection="1">
      <alignment horizontal="right" vertical="center"/>
    </xf>
    <xf numFmtId="0" fontId="4" fillId="16" borderId="0" xfId="4" applyFont="1" applyFill="1" applyAlignment="1">
      <alignment vertical="center"/>
    </xf>
    <xf numFmtId="0" fontId="7" fillId="16" borderId="8" xfId="12" quotePrefix="1" applyFont="1" applyFill="1" applyBorder="1" applyAlignment="1">
      <alignment horizontal="right" vertical="center"/>
    </xf>
    <xf numFmtId="168" fontId="10" fillId="16" borderId="31" xfId="12" quotePrefix="1" applyNumberFormat="1" applyFont="1" applyFill="1" applyBorder="1" applyAlignment="1">
      <alignment horizontal="right" vertical="center"/>
    </xf>
    <xf numFmtId="0" fontId="4" fillId="16" borderId="32" xfId="12" applyFont="1" applyFill="1" applyBorder="1" applyAlignment="1">
      <alignment horizontal="left" vertical="center" wrapText="1"/>
    </xf>
    <xf numFmtId="168" fontId="10" fillId="16" borderId="33" xfId="12" quotePrefix="1" applyNumberFormat="1" applyFont="1" applyFill="1" applyBorder="1" applyAlignment="1">
      <alignment horizontal="right" vertical="center"/>
    </xf>
    <xf numFmtId="0" fontId="4" fillId="16" borderId="34" xfId="12" applyFont="1" applyFill="1" applyBorder="1" applyAlignment="1">
      <alignment horizontal="left" vertical="center" wrapText="1"/>
    </xf>
    <xf numFmtId="0" fontId="4" fillId="16" borderId="35" xfId="12" applyFont="1" applyFill="1" applyBorder="1" applyAlignment="1">
      <alignment horizontal="left" vertical="center" wrapText="1"/>
    </xf>
    <xf numFmtId="168" fontId="10" fillId="16" borderId="36" xfId="12" quotePrefix="1" applyNumberFormat="1" applyFont="1" applyFill="1" applyBorder="1" applyAlignment="1">
      <alignment horizontal="right" vertical="center"/>
    </xf>
    <xf numFmtId="0" fontId="4" fillId="16" borderId="8" xfId="12" applyFont="1" applyFill="1" applyBorder="1" applyAlignment="1">
      <alignment horizontal="right" vertical="center"/>
    </xf>
    <xf numFmtId="0" fontId="4" fillId="16" borderId="0" xfId="12" applyFont="1" applyFill="1" applyBorder="1" applyAlignment="1">
      <alignment horizontal="left" vertical="center" wrapText="1"/>
    </xf>
    <xf numFmtId="168" fontId="7" fillId="16" borderId="8" xfId="12" quotePrefix="1" applyNumberFormat="1" applyFont="1" applyFill="1" applyBorder="1" applyAlignment="1">
      <alignment horizontal="right" vertical="center"/>
    </xf>
    <xf numFmtId="0" fontId="7" fillId="16" borderId="0" xfId="12" applyFont="1" applyFill="1" applyBorder="1" applyAlignment="1">
      <alignment horizontal="right" vertical="center"/>
    </xf>
    <xf numFmtId="0" fontId="7" fillId="16" borderId="0" xfId="12" quotePrefix="1" applyFont="1" applyFill="1" applyBorder="1" applyAlignment="1">
      <alignment horizontal="right" vertical="center"/>
    </xf>
    <xf numFmtId="0" fontId="7" fillId="16" borderId="8" xfId="12" applyFont="1" applyFill="1" applyBorder="1" applyAlignment="1">
      <alignment horizontal="right" vertical="center"/>
    </xf>
    <xf numFmtId="0" fontId="4" fillId="16" borderId="0" xfId="4" applyFont="1" applyFill="1" applyBorder="1" applyAlignment="1">
      <alignment vertical="center"/>
    </xf>
    <xf numFmtId="0" fontId="4" fillId="16" borderId="0" xfId="4" applyFont="1" applyFill="1" applyAlignment="1">
      <alignment vertical="center" wrapText="1"/>
    </xf>
    <xf numFmtId="0" fontId="4" fillId="16" borderId="0" xfId="4" applyFont="1" applyFill="1" applyBorder="1" applyAlignment="1">
      <alignment vertical="center" wrapText="1"/>
    </xf>
    <xf numFmtId="0" fontId="4" fillId="16" borderId="0" xfId="4" quotePrefix="1" applyFont="1" applyFill="1" applyAlignment="1">
      <alignment vertical="center"/>
    </xf>
    <xf numFmtId="0" fontId="4" fillId="16" borderId="0" xfId="4" quotePrefix="1" applyFont="1" applyFill="1" applyAlignment="1">
      <alignment horizontal="right" vertical="center"/>
    </xf>
    <xf numFmtId="1" fontId="26" fillId="17" borderId="0" xfId="4" applyNumberFormat="1" applyFont="1" applyFill="1" applyAlignment="1">
      <alignment vertical="center"/>
    </xf>
    <xf numFmtId="0" fontId="4" fillId="17" borderId="0" xfId="4" applyFont="1" applyFill="1" applyAlignment="1">
      <alignment vertical="center"/>
    </xf>
    <xf numFmtId="0" fontId="5" fillId="16" borderId="0" xfId="4" applyFont="1" applyFill="1" applyProtection="1">
      <protection locked="0"/>
    </xf>
    <xf numFmtId="0" fontId="4" fillId="16" borderId="0" xfId="4" applyFont="1" applyFill="1" applyAlignment="1" applyProtection="1">
      <alignment vertical="center"/>
      <protection locked="0"/>
    </xf>
    <xf numFmtId="0" fontId="174" fillId="16" borderId="0" xfId="0" applyFont="1" applyFill="1" applyAlignment="1">
      <alignment vertical="center"/>
    </xf>
    <xf numFmtId="0" fontId="4" fillId="16" borderId="0" xfId="4" applyFont="1" applyFill="1" applyAlignment="1">
      <alignment horizontal="center" vertical="center"/>
    </xf>
    <xf numFmtId="0" fontId="4" fillId="16" borderId="0" xfId="0" quotePrefix="1" applyFont="1" applyFill="1" applyAlignment="1">
      <alignment vertical="center"/>
    </xf>
    <xf numFmtId="0" fontId="4" fillId="16" borderId="0" xfId="0" applyFont="1" applyFill="1" applyAlignment="1">
      <alignment vertical="center"/>
    </xf>
    <xf numFmtId="167" fontId="4" fillId="16" borderId="0" xfId="4" applyNumberFormat="1" applyFont="1" applyFill="1" applyAlignment="1">
      <alignment vertical="center"/>
    </xf>
    <xf numFmtId="168" fontId="10" fillId="16" borderId="37" xfId="12" quotePrefix="1" applyNumberFormat="1" applyFont="1" applyFill="1" applyBorder="1" applyAlignment="1">
      <alignment horizontal="right" vertical="center"/>
    </xf>
    <xf numFmtId="0" fontId="4" fillId="16" borderId="38" xfId="12" applyFont="1" applyFill="1" applyBorder="1" applyAlignment="1">
      <alignment horizontal="left" vertical="center" wrapText="1"/>
    </xf>
    <xf numFmtId="168" fontId="103" fillId="11" borderId="39" xfId="12" quotePrefix="1" applyNumberFormat="1" applyFont="1" applyFill="1" applyBorder="1" applyAlignment="1" applyProtection="1">
      <alignment horizontal="right" vertical="center"/>
    </xf>
    <xf numFmtId="0" fontId="103" fillId="11" borderId="40" xfId="12" quotePrefix="1" applyFont="1" applyFill="1" applyBorder="1" applyAlignment="1" applyProtection="1">
      <alignment horizontal="left" vertical="center"/>
    </xf>
    <xf numFmtId="0" fontId="103" fillId="11" borderId="41" xfId="12" quotePrefix="1" applyFont="1" applyFill="1" applyBorder="1" applyAlignment="1" applyProtection="1">
      <alignment horizontal="left" vertical="center"/>
    </xf>
    <xf numFmtId="3" fontId="175" fillId="18" borderId="24" xfId="4" applyNumberFormat="1" applyFont="1" applyFill="1" applyBorder="1" applyAlignment="1" applyProtection="1">
      <alignment horizontal="right" vertical="center"/>
      <protection locked="0"/>
    </xf>
    <xf numFmtId="3" fontId="175" fillId="18" borderId="24" xfId="4" applyNumberFormat="1" applyFont="1" applyFill="1" applyBorder="1" applyAlignment="1" applyProtection="1">
      <alignment horizontal="right" vertical="center"/>
    </xf>
    <xf numFmtId="0" fontId="4" fillId="16" borderId="42" xfId="12" applyFont="1" applyFill="1" applyBorder="1" applyAlignment="1">
      <alignment horizontal="left" vertical="center" wrapText="1"/>
    </xf>
    <xf numFmtId="0" fontId="4" fillId="16" borderId="43" xfId="12" applyFont="1" applyFill="1" applyBorder="1" applyAlignment="1">
      <alignment horizontal="left" wrapText="1"/>
    </xf>
    <xf numFmtId="0" fontId="4" fillId="16" borderId="35" xfId="12" applyFont="1" applyFill="1" applyBorder="1" applyAlignment="1">
      <alignment horizontal="left" wrapText="1"/>
    </xf>
    <xf numFmtId="0" fontId="4" fillId="16" borderId="44" xfId="12" applyFont="1" applyFill="1" applyBorder="1" applyAlignment="1">
      <alignment horizontal="left" wrapText="1"/>
    </xf>
    <xf numFmtId="0" fontId="4" fillId="16" borderId="45" xfId="12" applyFont="1" applyFill="1" applyBorder="1" applyAlignment="1">
      <alignment horizontal="left" vertical="center" wrapText="1"/>
    </xf>
    <xf numFmtId="0" fontId="4" fillId="16" borderId="34" xfId="12" applyFont="1" applyFill="1" applyBorder="1" applyAlignment="1">
      <alignment vertical="center" wrapText="1"/>
    </xf>
    <xf numFmtId="0" fontId="4" fillId="16" borderId="45" xfId="12" applyFont="1" applyFill="1" applyBorder="1" applyAlignment="1">
      <alignment vertical="center" wrapText="1"/>
    </xf>
    <xf numFmtId="0" fontId="4" fillId="16" borderId="42" xfId="12" applyFont="1" applyFill="1" applyBorder="1" applyAlignment="1">
      <alignment vertical="center" wrapText="1"/>
    </xf>
    <xf numFmtId="0" fontId="9" fillId="16" borderId="32" xfId="12" applyFont="1" applyFill="1" applyBorder="1" applyAlignment="1">
      <alignment horizontal="left" vertical="center" wrapText="1"/>
    </xf>
    <xf numFmtId="0" fontId="9" fillId="16" borderId="42" xfId="12" applyFont="1" applyFill="1" applyBorder="1" applyAlignment="1">
      <alignment vertical="center" wrapText="1"/>
    </xf>
    <xf numFmtId="0" fontId="9" fillId="16" borderId="34" xfId="12" applyFont="1" applyFill="1" applyBorder="1" applyAlignment="1">
      <alignment vertical="center" wrapText="1"/>
    </xf>
    <xf numFmtId="0" fontId="4" fillId="16" borderId="32" xfId="12" applyFont="1" applyFill="1" applyBorder="1" applyAlignment="1">
      <alignment horizontal="left"/>
    </xf>
    <xf numFmtId="0" fontId="4" fillId="16" borderId="42" xfId="12" applyFont="1" applyFill="1" applyBorder="1" applyAlignment="1">
      <alignment horizontal="left"/>
    </xf>
    <xf numFmtId="0" fontId="13" fillId="16" borderId="34" xfId="12" applyFont="1" applyFill="1" applyBorder="1" applyAlignment="1">
      <alignment horizontal="left" vertical="center" wrapText="1"/>
    </xf>
    <xf numFmtId="0" fontId="9" fillId="16" borderId="42" xfId="12" applyFont="1" applyFill="1" applyBorder="1" applyAlignment="1">
      <alignment horizontal="left" vertical="center" wrapText="1"/>
    </xf>
    <xf numFmtId="0" fontId="9" fillId="16" borderId="46" xfId="12" applyFont="1" applyFill="1" applyBorder="1" applyAlignment="1">
      <alignment vertical="center" wrapText="1"/>
    </xf>
    <xf numFmtId="0" fontId="4" fillId="16" borderId="32" xfId="12" applyFont="1" applyFill="1" applyBorder="1"/>
    <xf numFmtId="0" fontId="4" fillId="16" borderId="34" xfId="12" applyFont="1" applyFill="1" applyBorder="1"/>
    <xf numFmtId="0" fontId="4" fillId="16" borderId="42" xfId="12" applyFont="1" applyFill="1" applyBorder="1"/>
    <xf numFmtId="0" fontId="14" fillId="16" borderId="32" xfId="12" applyFont="1" applyFill="1" applyBorder="1" applyAlignment="1">
      <alignment horizontal="left" vertical="center" wrapText="1"/>
    </xf>
    <xf numFmtId="0" fontId="14" fillId="16" borderId="45" xfId="12" applyFont="1" applyFill="1" applyBorder="1" applyAlignment="1">
      <alignment horizontal="left" vertical="center" wrapText="1"/>
    </xf>
    <xf numFmtId="0" fontId="13" fillId="16" borderId="32" xfId="12" applyFont="1" applyFill="1" applyBorder="1" applyAlignment="1">
      <alignment horizontal="left" vertical="center" wrapText="1"/>
    </xf>
    <xf numFmtId="0" fontId="13" fillId="16" borderId="42" xfId="12" applyFont="1" applyFill="1" applyBorder="1" applyAlignment="1">
      <alignment vertical="center" wrapText="1"/>
    </xf>
    <xf numFmtId="0" fontId="13" fillId="16" borderId="35" xfId="12" applyFont="1" applyFill="1" applyBorder="1" applyAlignment="1">
      <alignment horizontal="left" wrapText="1"/>
    </xf>
    <xf numFmtId="0" fontId="4" fillId="19" borderId="0" xfId="4" applyFont="1" applyFill="1" applyAlignment="1">
      <alignment vertical="center"/>
    </xf>
    <xf numFmtId="0" fontId="12" fillId="19" borderId="0" xfId="4" applyFont="1" applyFill="1" applyAlignment="1">
      <alignment vertical="center"/>
    </xf>
    <xf numFmtId="0" fontId="11" fillId="19" borderId="0" xfId="4" applyFont="1" applyFill="1" applyAlignment="1">
      <alignment vertical="center"/>
    </xf>
    <xf numFmtId="0" fontId="11" fillId="19" borderId="0" xfId="12" applyFont="1" applyFill="1" applyBorder="1"/>
    <xf numFmtId="0" fontId="4" fillId="19" borderId="0" xfId="12" applyFont="1" applyFill="1" applyBorder="1"/>
    <xf numFmtId="165" fontId="4" fillId="19" borderId="0" xfId="12" applyNumberFormat="1" applyFont="1" applyFill="1"/>
    <xf numFmtId="165" fontId="4" fillId="19" borderId="0" xfId="12" applyNumberFormat="1" applyFont="1" applyFill="1" applyProtection="1">
      <protection locked="0"/>
    </xf>
    <xf numFmtId="165" fontId="7" fillId="19" borderId="0" xfId="12" applyNumberFormat="1" applyFont="1" applyFill="1"/>
    <xf numFmtId="0" fontId="4" fillId="19" borderId="0" xfId="12" applyFont="1" applyFill="1"/>
    <xf numFmtId="0" fontId="12" fillId="19" borderId="0" xfId="4" applyFont="1" applyFill="1" applyBorder="1" applyAlignment="1">
      <alignment vertical="center"/>
    </xf>
    <xf numFmtId="0" fontId="4" fillId="19" borderId="0" xfId="4" applyFont="1" applyFill="1" applyBorder="1" applyAlignment="1">
      <alignment vertical="center"/>
    </xf>
    <xf numFmtId="0" fontId="11" fillId="19" borderId="0" xfId="4" applyFont="1" applyFill="1"/>
    <xf numFmtId="0" fontId="4" fillId="19" borderId="0" xfId="4" applyFont="1" applyFill="1"/>
    <xf numFmtId="165" fontId="4" fillId="19" borderId="0" xfId="12" applyNumberFormat="1" applyFont="1" applyFill="1" applyBorder="1"/>
    <xf numFmtId="165" fontId="7" fillId="19" borderId="0" xfId="12" applyNumberFormat="1" applyFont="1" applyFill="1" applyBorder="1"/>
    <xf numFmtId="0" fontId="11" fillId="19" borderId="0" xfId="12" applyFont="1" applyFill="1"/>
    <xf numFmtId="165" fontId="8" fillId="19" borderId="0" xfId="12" applyNumberFormat="1" applyFont="1" applyFill="1" applyBorder="1"/>
    <xf numFmtId="165" fontId="11" fillId="19" borderId="0" xfId="12" applyNumberFormat="1" applyFont="1" applyFill="1" applyBorder="1"/>
    <xf numFmtId="165" fontId="11" fillId="19" borderId="0" xfId="12" applyNumberFormat="1" applyFont="1" applyFill="1" applyBorder="1" applyProtection="1">
      <protection locked="0"/>
    </xf>
    <xf numFmtId="165" fontId="11" fillId="19" borderId="0" xfId="12" applyNumberFormat="1" applyFont="1" applyFill="1"/>
    <xf numFmtId="165" fontId="11" fillId="19" borderId="0" xfId="12" applyNumberFormat="1" applyFont="1" applyFill="1" applyProtection="1">
      <protection locked="0"/>
    </xf>
    <xf numFmtId="165" fontId="8" fillId="19" borderId="0" xfId="12" applyNumberFormat="1" applyFont="1" applyFill="1"/>
    <xf numFmtId="165" fontId="23" fillId="19" borderId="0" xfId="12" applyNumberFormat="1" applyFont="1" applyFill="1" applyBorder="1"/>
    <xf numFmtId="165" fontId="23" fillId="19" borderId="0" xfId="12" applyNumberFormat="1" applyFont="1" applyFill="1" applyBorder="1" applyProtection="1">
      <protection locked="0"/>
    </xf>
    <xf numFmtId="165" fontId="28" fillId="19" borderId="0" xfId="12" applyNumberFormat="1" applyFont="1" applyFill="1" applyBorder="1"/>
    <xf numFmtId="0" fontId="23" fillId="19" borderId="0" xfId="12" applyFont="1" applyFill="1" applyBorder="1"/>
    <xf numFmtId="0" fontId="23" fillId="19" borderId="0" xfId="12" applyFont="1" applyFill="1"/>
    <xf numFmtId="0" fontId="4" fillId="19" borderId="0" xfId="4" applyFont="1" applyFill="1" applyAlignment="1" applyProtection="1">
      <alignment vertical="center"/>
      <protection locked="0"/>
    </xf>
    <xf numFmtId="0" fontId="12" fillId="16" borderId="0" xfId="4" quotePrefix="1" applyFont="1" applyFill="1" applyAlignment="1">
      <alignment vertical="center"/>
    </xf>
    <xf numFmtId="168" fontId="10" fillId="16" borderId="47" xfId="12" quotePrefix="1" applyNumberFormat="1" applyFont="1" applyFill="1" applyBorder="1" applyAlignment="1">
      <alignment horizontal="right" vertical="center"/>
    </xf>
    <xf numFmtId="168" fontId="10" fillId="16" borderId="48" xfId="12" quotePrefix="1" applyNumberFormat="1" applyFont="1" applyFill="1" applyBorder="1" applyAlignment="1">
      <alignment horizontal="right" vertical="center"/>
    </xf>
    <xf numFmtId="0" fontId="9" fillId="16" borderId="49" xfId="4" applyFont="1" applyFill="1" applyBorder="1" applyAlignment="1">
      <alignment vertical="center" wrapText="1"/>
    </xf>
    <xf numFmtId="165" fontId="4" fillId="16" borderId="8" xfId="12" applyNumberFormat="1" applyFont="1" applyFill="1" applyBorder="1" applyAlignment="1">
      <alignment horizontal="right" vertical="center"/>
    </xf>
    <xf numFmtId="3" fontId="4" fillId="16" borderId="50" xfId="4" applyNumberFormat="1" applyFont="1" applyFill="1" applyBorder="1" applyAlignment="1" applyProtection="1">
      <alignment horizontal="right" vertical="center"/>
    </xf>
    <xf numFmtId="3" fontId="4" fillId="16" borderId="51" xfId="4" applyNumberFormat="1" applyFont="1" applyFill="1" applyBorder="1" applyAlignment="1" applyProtection="1">
      <alignment horizontal="right" vertical="center"/>
    </xf>
    <xf numFmtId="3" fontId="4" fillId="16" borderId="0" xfId="4" applyNumberFormat="1" applyFont="1" applyFill="1" applyBorder="1" applyAlignment="1" applyProtection="1">
      <alignment horizontal="right" vertical="center"/>
    </xf>
    <xf numFmtId="3" fontId="4" fillId="16" borderId="13" xfId="4" applyNumberFormat="1" applyFont="1" applyFill="1" applyBorder="1" applyAlignment="1" applyProtection="1">
      <alignment horizontal="right" vertical="center"/>
    </xf>
    <xf numFmtId="0" fontId="176" fillId="20" borderId="7" xfId="4" applyFont="1" applyFill="1" applyBorder="1" applyAlignment="1">
      <alignment horizontal="center" vertical="center"/>
    </xf>
    <xf numFmtId="0" fontId="12" fillId="16" borderId="0" xfId="4" applyFont="1" applyFill="1" applyAlignment="1">
      <alignment horizontal="left" vertical="center"/>
    </xf>
    <xf numFmtId="0" fontId="176" fillId="20" borderId="52" xfId="12" applyFont="1" applyFill="1" applyBorder="1" applyAlignment="1">
      <alignment horizontal="left" vertical="center" wrapText="1"/>
    </xf>
    <xf numFmtId="0" fontId="177" fillId="20" borderId="53" xfId="12" applyFont="1" applyFill="1" applyBorder="1" applyAlignment="1">
      <alignment horizontal="center" vertical="center" wrapText="1"/>
    </xf>
    <xf numFmtId="0" fontId="176" fillId="20" borderId="54" xfId="4" applyFont="1" applyFill="1" applyBorder="1" applyAlignment="1">
      <alignment horizontal="center" vertical="center" wrapText="1"/>
    </xf>
    <xf numFmtId="3" fontId="175" fillId="18" borderId="28" xfId="4" applyNumberFormat="1" applyFont="1" applyFill="1" applyBorder="1" applyAlignment="1" applyProtection="1">
      <alignment horizontal="right" vertical="center"/>
    </xf>
    <xf numFmtId="0" fontId="176" fillId="20" borderId="52" xfId="4" applyFont="1" applyFill="1" applyBorder="1" applyAlignment="1" applyProtection="1">
      <alignment horizontal="center" vertical="center"/>
    </xf>
    <xf numFmtId="0" fontId="178" fillId="20" borderId="53" xfId="0" applyFont="1" applyFill="1" applyBorder="1" applyAlignment="1">
      <alignment horizontal="center" vertical="center"/>
    </xf>
    <xf numFmtId="0" fontId="179" fillId="20" borderId="53" xfId="4" applyFont="1" applyFill="1" applyBorder="1" applyAlignment="1">
      <alignment horizontal="center" vertical="center"/>
    </xf>
    <xf numFmtId="0" fontId="180" fillId="20" borderId="54" xfId="4" applyFont="1" applyFill="1" applyBorder="1" applyAlignment="1">
      <alignment horizontal="center" vertical="center"/>
    </xf>
    <xf numFmtId="3" fontId="36" fillId="16" borderId="55" xfId="4" quotePrefix="1" applyNumberFormat="1" applyFont="1" applyFill="1" applyBorder="1" applyAlignment="1">
      <alignment horizontal="center" vertical="center"/>
    </xf>
    <xf numFmtId="3" fontId="36" fillId="16" borderId="56" xfId="4" quotePrefix="1" applyNumberFormat="1" applyFont="1" applyFill="1" applyBorder="1" applyAlignment="1" applyProtection="1">
      <alignment horizontal="center" vertical="center"/>
    </xf>
    <xf numFmtId="3" fontId="36" fillId="16" borderId="56" xfId="4" quotePrefix="1" applyNumberFormat="1" applyFont="1" applyFill="1" applyBorder="1" applyAlignment="1">
      <alignment horizontal="center" vertical="center"/>
    </xf>
    <xf numFmtId="3" fontId="106" fillId="16" borderId="57" xfId="4" quotePrefix="1" applyNumberFormat="1" applyFont="1" applyFill="1" applyBorder="1" applyAlignment="1" applyProtection="1">
      <alignment horizontal="center" vertical="center"/>
    </xf>
    <xf numFmtId="0" fontId="33" fillId="16" borderId="30" xfId="4" applyFont="1" applyFill="1" applyBorder="1" applyAlignment="1">
      <alignment vertical="center"/>
    </xf>
    <xf numFmtId="0" fontId="33" fillId="16" borderId="58" xfId="4" applyFont="1" applyFill="1" applyBorder="1" applyAlignment="1">
      <alignment horizontal="center" vertical="center"/>
    </xf>
    <xf numFmtId="0" fontId="179" fillId="16" borderId="57" xfId="4" applyFont="1" applyFill="1" applyBorder="1" applyAlignment="1">
      <alignment horizontal="left" vertical="center" wrapText="1"/>
    </xf>
    <xf numFmtId="3" fontId="42" fillId="16" borderId="28" xfId="4" quotePrefix="1" applyNumberFormat="1" applyFont="1" applyFill="1" applyBorder="1" applyAlignment="1">
      <alignment horizontal="center" vertical="center"/>
    </xf>
    <xf numFmtId="3" fontId="42" fillId="16" borderId="28" xfId="4" quotePrefix="1" applyNumberFormat="1" applyFont="1" applyFill="1" applyBorder="1" applyAlignment="1" applyProtection="1">
      <alignment horizontal="center" vertical="center"/>
    </xf>
    <xf numFmtId="0" fontId="176" fillId="20" borderId="59" xfId="4" applyFont="1" applyFill="1" applyBorder="1" applyAlignment="1">
      <alignment horizontal="center" vertical="center"/>
    </xf>
    <xf numFmtId="0" fontId="176" fillId="20" borderId="14" xfId="4" applyFont="1" applyFill="1" applyBorder="1" applyAlignment="1">
      <alignment horizontal="center" vertical="center"/>
    </xf>
    <xf numFmtId="0" fontId="44" fillId="0" borderId="12" xfId="12" applyFont="1" applyFill="1" applyBorder="1" applyAlignment="1">
      <alignment horizontal="center" vertical="center" wrapText="1"/>
    </xf>
    <xf numFmtId="0" fontId="181" fillId="20" borderId="28" xfId="4" applyFont="1" applyFill="1" applyBorder="1" applyAlignment="1">
      <alignment horizontal="center" vertical="center"/>
    </xf>
    <xf numFmtId="0" fontId="176" fillId="20" borderId="28" xfId="4" applyFont="1" applyFill="1" applyBorder="1" applyAlignment="1" applyProtection="1">
      <alignment horizontal="center" vertical="center"/>
    </xf>
    <xf numFmtId="0" fontId="12" fillId="16" borderId="0" xfId="4" quotePrefix="1" applyFont="1" applyFill="1" applyAlignment="1">
      <alignment horizontal="right" vertical="center"/>
    </xf>
    <xf numFmtId="3" fontId="12" fillId="20" borderId="60" xfId="4" applyNumberFormat="1" applyFont="1" applyFill="1" applyBorder="1" applyAlignment="1" applyProtection="1">
      <alignment horizontal="right" vertical="center"/>
    </xf>
    <xf numFmtId="0" fontId="7" fillId="16" borderId="30" xfId="12" quotePrefix="1" applyFont="1" applyFill="1" applyBorder="1" applyAlignment="1">
      <alignment horizontal="right" vertical="center"/>
    </xf>
    <xf numFmtId="0" fontId="182" fillId="0" borderId="0" xfId="4" applyFont="1" applyBorder="1" applyAlignment="1">
      <alignment vertical="center"/>
    </xf>
    <xf numFmtId="0" fontId="182" fillId="19" borderId="0" xfId="4" applyFont="1" applyFill="1" applyBorder="1" applyAlignment="1">
      <alignment vertical="center"/>
    </xf>
    <xf numFmtId="0" fontId="108" fillId="0" borderId="0" xfId="0" applyFont="1" applyProtection="1"/>
    <xf numFmtId="0" fontId="41" fillId="0" borderId="0" xfId="0" applyFont="1" applyProtection="1"/>
    <xf numFmtId="0" fontId="108" fillId="0" borderId="61" xfId="0" applyFont="1" applyBorder="1" applyProtection="1"/>
    <xf numFmtId="0" fontId="108" fillId="0" borderId="0" xfId="0" applyFont="1" applyBorder="1" applyProtection="1"/>
    <xf numFmtId="49" fontId="108" fillId="0" borderId="0" xfId="0" applyNumberFormat="1" applyFont="1" applyBorder="1" applyAlignment="1" applyProtection="1">
      <alignment horizontal="center"/>
    </xf>
    <xf numFmtId="0" fontId="33" fillId="0" borderId="0" xfId="0" applyFont="1" applyBorder="1" applyProtection="1"/>
    <xf numFmtId="0" fontId="33" fillId="0" borderId="15" xfId="0" applyFont="1" applyBorder="1" applyProtection="1"/>
    <xf numFmtId="0" fontId="44" fillId="0" borderId="0" xfId="0" applyFont="1" applyBorder="1" applyProtection="1"/>
    <xf numFmtId="0" fontId="44" fillId="0" borderId="15" xfId="0" applyFont="1" applyBorder="1" applyProtection="1"/>
    <xf numFmtId="0" fontId="33" fillId="0" borderId="0" xfId="0" applyFont="1" applyProtection="1"/>
    <xf numFmtId="165" fontId="44" fillId="0" borderId="28" xfId="0" applyNumberFormat="1" applyFont="1" applyFill="1" applyBorder="1" applyAlignment="1" applyProtection="1">
      <alignment horizontal="center" vertical="center" wrapText="1"/>
    </xf>
    <xf numFmtId="0" fontId="44" fillId="0" borderId="9" xfId="0" applyFont="1" applyBorder="1" applyAlignment="1" applyProtection="1">
      <alignment horizontal="center"/>
    </xf>
    <xf numFmtId="0" fontId="44" fillId="0" borderId="28" xfId="0" applyFont="1" applyBorder="1" applyAlignment="1" applyProtection="1">
      <alignment horizontal="center"/>
    </xf>
    <xf numFmtId="0" fontId="108" fillId="0" borderId="21" xfId="0" quotePrefix="1" applyFont="1" applyBorder="1" applyAlignment="1" applyProtection="1">
      <alignment horizontal="center"/>
    </xf>
    <xf numFmtId="0" fontId="44" fillId="0" borderId="13" xfId="0" applyFont="1" applyBorder="1" applyAlignment="1" applyProtection="1"/>
    <xf numFmtId="1" fontId="44" fillId="0" borderId="21" xfId="0" applyNumberFormat="1" applyFont="1" applyBorder="1" applyAlignment="1" applyProtection="1"/>
    <xf numFmtId="165" fontId="33" fillId="0" borderId="58" xfId="0" applyNumberFormat="1" applyFont="1" applyBorder="1" applyProtection="1"/>
    <xf numFmtId="1" fontId="44" fillId="0" borderId="7" xfId="0" applyNumberFormat="1" applyFont="1" applyBorder="1" applyAlignment="1" applyProtection="1"/>
    <xf numFmtId="165" fontId="33" fillId="0" borderId="0" xfId="0" applyNumberFormat="1" applyFont="1" applyBorder="1" applyProtection="1"/>
    <xf numFmtId="1" fontId="44" fillId="0" borderId="23" xfId="0" applyNumberFormat="1" applyFont="1" applyBorder="1" applyAlignment="1" applyProtection="1"/>
    <xf numFmtId="1" fontId="44" fillId="0" borderId="24" xfId="0" applyNumberFormat="1" applyFont="1" applyBorder="1" applyAlignment="1" applyProtection="1"/>
    <xf numFmtId="1" fontId="44" fillId="0" borderId="28" xfId="0" applyNumberFormat="1" applyFont="1" applyBorder="1" applyAlignment="1" applyProtection="1"/>
    <xf numFmtId="1" fontId="44" fillId="0" borderId="26" xfId="0" applyNumberFormat="1" applyFont="1" applyBorder="1" applyAlignment="1" applyProtection="1"/>
    <xf numFmtId="1" fontId="44" fillId="0" borderId="1" xfId="0" applyNumberFormat="1" applyFont="1" applyBorder="1" applyAlignment="1" applyProtection="1"/>
    <xf numFmtId="1" fontId="33" fillId="0" borderId="1" xfId="0" quotePrefix="1" applyNumberFormat="1" applyFont="1" applyBorder="1" applyAlignment="1" applyProtection="1"/>
    <xf numFmtId="1" fontId="33" fillId="0" borderId="9" xfId="0" quotePrefix="1" applyNumberFormat="1" applyFont="1" applyBorder="1" applyAlignment="1" applyProtection="1"/>
    <xf numFmtId="1" fontId="44" fillId="0" borderId="27" xfId="0" applyNumberFormat="1" applyFont="1" applyBorder="1" applyAlignment="1" applyProtection="1"/>
    <xf numFmtId="165" fontId="33" fillId="0" borderId="0" xfId="0" applyNumberFormat="1" applyFont="1" applyProtection="1"/>
    <xf numFmtId="1" fontId="44" fillId="0" borderId="3" xfId="0" applyNumberFormat="1" applyFont="1" applyBorder="1" applyAlignment="1" applyProtection="1"/>
    <xf numFmtId="1" fontId="44" fillId="0" borderId="62" xfId="0" applyNumberFormat="1" applyFont="1" applyBorder="1" applyAlignment="1" applyProtection="1"/>
    <xf numFmtId="1" fontId="33" fillId="0" borderId="28" xfId="0" quotePrefix="1" applyNumberFormat="1" applyFont="1" applyBorder="1" applyAlignment="1" applyProtection="1"/>
    <xf numFmtId="1" fontId="33" fillId="0" borderId="24" xfId="0" quotePrefix="1" applyNumberFormat="1" applyFont="1" applyBorder="1" applyAlignment="1" applyProtection="1"/>
    <xf numFmtId="1" fontId="33" fillId="0" borderId="13" xfId="0" quotePrefix="1" applyNumberFormat="1" applyFont="1" applyBorder="1" applyAlignment="1" applyProtection="1"/>
    <xf numFmtId="1" fontId="33" fillId="0" borderId="63" xfId="0" quotePrefix="1" applyNumberFormat="1" applyFont="1" applyBorder="1" applyAlignment="1" applyProtection="1"/>
    <xf numFmtId="1" fontId="44" fillId="0" borderId="21" xfId="0" applyNumberFormat="1" applyFont="1" applyBorder="1" applyAlignment="1" applyProtection="1">
      <alignment horizontal="right"/>
    </xf>
    <xf numFmtId="1" fontId="44" fillId="0" borderId="9" xfId="0" applyNumberFormat="1" applyFont="1" applyBorder="1" applyAlignment="1" applyProtection="1">
      <alignment horizontal="right"/>
    </xf>
    <xf numFmtId="1" fontId="44" fillId="0" borderId="22" xfId="0" applyNumberFormat="1" applyFont="1" applyBorder="1" applyAlignment="1" applyProtection="1"/>
    <xf numFmtId="1" fontId="44" fillId="0" borderId="1" xfId="0" applyNumberFormat="1" applyFont="1" applyBorder="1" applyProtection="1"/>
    <xf numFmtId="1" fontId="44" fillId="0" borderId="3" xfId="0" applyNumberFormat="1" applyFont="1" applyBorder="1" applyProtection="1"/>
    <xf numFmtId="1" fontId="44" fillId="0" borderId="0" xfId="0" applyNumberFormat="1" applyFont="1" applyBorder="1" applyProtection="1"/>
    <xf numFmtId="3" fontId="27" fillId="16" borderId="28" xfId="4" quotePrefix="1" applyNumberFormat="1" applyFont="1" applyFill="1" applyBorder="1" applyAlignment="1" applyProtection="1">
      <alignment horizontal="center" vertical="center"/>
    </xf>
    <xf numFmtId="0" fontId="4" fillId="21" borderId="0" xfId="4" applyFont="1" applyFill="1" applyAlignment="1">
      <alignment vertical="center"/>
    </xf>
    <xf numFmtId="3" fontId="88" fillId="16" borderId="59" xfId="4" quotePrefix="1" applyNumberFormat="1" applyFont="1" applyFill="1" applyBorder="1" applyAlignment="1" applyProtection="1">
      <alignment horizontal="center" vertical="center"/>
    </xf>
    <xf numFmtId="3" fontId="88" fillId="16" borderId="14" xfId="4" quotePrefix="1" applyNumberFormat="1" applyFont="1" applyFill="1" applyBorder="1" applyAlignment="1" applyProtection="1">
      <alignment horizontal="center" vertical="center"/>
    </xf>
    <xf numFmtId="3" fontId="88" fillId="16" borderId="12" xfId="4" quotePrefix="1" applyNumberFormat="1" applyFont="1" applyFill="1" applyBorder="1" applyAlignment="1" applyProtection="1">
      <alignment horizontal="center" vertical="center"/>
    </xf>
    <xf numFmtId="3" fontId="183" fillId="22" borderId="24" xfId="4" applyNumberFormat="1" applyFont="1" applyFill="1" applyBorder="1" applyAlignment="1" applyProtection="1">
      <alignment horizontal="right" vertical="center"/>
    </xf>
    <xf numFmtId="3" fontId="183" fillId="22" borderId="62" xfId="4" applyNumberFormat="1" applyFont="1" applyFill="1" applyBorder="1" applyAlignment="1" applyProtection="1">
      <alignment horizontal="right" vertical="center"/>
    </xf>
    <xf numFmtId="3" fontId="184" fillId="22" borderId="24" xfId="4" applyNumberFormat="1" applyFont="1" applyFill="1" applyBorder="1" applyAlignment="1" applyProtection="1">
      <alignment horizontal="right" vertical="center"/>
    </xf>
    <xf numFmtId="3" fontId="184" fillId="22" borderId="62" xfId="4" applyNumberFormat="1" applyFont="1" applyFill="1" applyBorder="1" applyAlignment="1" applyProtection="1">
      <alignment horizontal="right" vertical="center"/>
    </xf>
    <xf numFmtId="0" fontId="11" fillId="22" borderId="0" xfId="4" applyFont="1" applyFill="1" applyAlignment="1">
      <alignment vertical="center"/>
    </xf>
    <xf numFmtId="0" fontId="9" fillId="16" borderId="34" xfId="12" applyFont="1" applyFill="1" applyBorder="1" applyAlignment="1">
      <alignment horizontal="left" vertical="center" wrapText="1"/>
    </xf>
    <xf numFmtId="0" fontId="4" fillId="16" borderId="32" xfId="12" applyFont="1" applyFill="1" applyBorder="1" applyAlignment="1">
      <alignment vertical="center" wrapText="1"/>
    </xf>
    <xf numFmtId="168" fontId="10" fillId="16" borderId="64" xfId="12" quotePrefix="1" applyNumberFormat="1" applyFont="1" applyFill="1" applyBorder="1" applyAlignment="1">
      <alignment horizontal="right" vertical="center"/>
    </xf>
    <xf numFmtId="0" fontId="4" fillId="16" borderId="65" xfId="12" applyFont="1" applyFill="1" applyBorder="1" applyAlignment="1">
      <alignment horizontal="left" vertical="center" wrapText="1"/>
    </xf>
    <xf numFmtId="168" fontId="10" fillId="16" borderId="66" xfId="12" quotePrefix="1" applyNumberFormat="1" applyFont="1" applyFill="1" applyBorder="1" applyAlignment="1">
      <alignment horizontal="right" vertical="center"/>
    </xf>
    <xf numFmtId="0" fontId="9" fillId="16" borderId="67" xfId="12" applyFont="1" applyFill="1" applyBorder="1" applyAlignment="1">
      <alignment horizontal="left" vertical="center" wrapText="1"/>
    </xf>
    <xf numFmtId="0" fontId="14" fillId="16" borderId="34" xfId="12" applyFont="1" applyFill="1" applyBorder="1" applyAlignment="1">
      <alignment horizontal="left" vertical="center" wrapText="1"/>
    </xf>
    <xf numFmtId="0" fontId="14" fillId="16" borderId="42" xfId="12" applyFont="1" applyFill="1" applyBorder="1" applyAlignment="1">
      <alignment horizontal="left" vertical="center" wrapText="1"/>
    </xf>
    <xf numFmtId="0" fontId="9" fillId="16" borderId="32" xfId="12" applyFont="1" applyFill="1" applyBorder="1" applyAlignment="1">
      <alignment vertical="center" wrapText="1"/>
    </xf>
    <xf numFmtId="0" fontId="185" fillId="23" borderId="52" xfId="4" applyFont="1" applyFill="1" applyBorder="1" applyAlignment="1" applyProtection="1">
      <alignment horizontal="center" vertical="center"/>
    </xf>
    <xf numFmtId="0" fontId="185" fillId="23" borderId="28" xfId="4" applyFont="1" applyFill="1" applyBorder="1" applyAlignment="1" applyProtection="1">
      <alignment horizontal="center" vertical="center"/>
    </xf>
    <xf numFmtId="3" fontId="183" fillId="23" borderId="68" xfId="4" applyNumberFormat="1" applyFont="1" applyFill="1" applyBorder="1" applyAlignment="1" applyProtection="1">
      <alignment horizontal="right" vertical="center"/>
    </xf>
    <xf numFmtId="3" fontId="183" fillId="23" borderId="69" xfId="4" applyNumberFormat="1" applyFont="1" applyFill="1" applyBorder="1" applyAlignment="1" applyProtection="1">
      <alignment horizontal="right" vertical="center"/>
    </xf>
    <xf numFmtId="0" fontId="4" fillId="21" borderId="0" xfId="4" applyFont="1" applyFill="1" applyBorder="1" applyAlignment="1">
      <alignment vertical="center"/>
    </xf>
    <xf numFmtId="0" fontId="12" fillId="21" borderId="0" xfId="4" applyFont="1" applyFill="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16" borderId="8" xfId="4" applyFont="1" applyFill="1" applyBorder="1" applyAlignment="1">
      <alignment vertical="center"/>
    </xf>
    <xf numFmtId="0" fontId="11" fillId="16" borderId="8" xfId="4" applyFont="1" applyFill="1" applyBorder="1" applyAlignment="1">
      <alignment vertical="center"/>
    </xf>
    <xf numFmtId="0" fontId="4" fillId="16" borderId="70" xfId="12" quotePrefix="1" applyNumberFormat="1" applyFont="1" applyFill="1" applyBorder="1" applyAlignment="1">
      <alignment horizontal="right"/>
    </xf>
    <xf numFmtId="0" fontId="4" fillId="16" borderId="9" xfId="12" quotePrefix="1" applyNumberFormat="1" applyFont="1" applyFill="1" applyBorder="1" applyAlignment="1">
      <alignment horizontal="right"/>
    </xf>
    <xf numFmtId="0" fontId="11" fillId="16" borderId="9" xfId="12" quotePrefix="1" applyNumberFormat="1" applyFont="1" applyFill="1" applyBorder="1" applyAlignment="1">
      <alignment horizontal="right"/>
    </xf>
    <xf numFmtId="0" fontId="11" fillId="16" borderId="8" xfId="4" applyNumberFormat="1" applyFont="1" applyFill="1" applyBorder="1" applyAlignment="1">
      <alignment horizontal="right"/>
    </xf>
    <xf numFmtId="0" fontId="4" fillId="16" borderId="8" xfId="4" applyNumberFormat="1" applyFont="1" applyFill="1" applyBorder="1" applyAlignment="1">
      <alignment horizontal="right"/>
    </xf>
    <xf numFmtId="0" fontId="11" fillId="16" borderId="8" xfId="12" applyNumberFormat="1" applyFont="1" applyFill="1" applyBorder="1" applyAlignment="1">
      <alignment horizontal="right"/>
    </xf>
    <xf numFmtId="0" fontId="4" fillId="16" borderId="8" xfId="12" applyNumberFormat="1" applyFont="1" applyFill="1" applyBorder="1" applyAlignment="1">
      <alignment horizontal="right"/>
    </xf>
    <xf numFmtId="0" fontId="12" fillId="16" borderId="8" xfId="4" applyNumberFormat="1" applyFont="1" applyFill="1" applyBorder="1" applyAlignment="1">
      <alignment horizontal="right"/>
    </xf>
    <xf numFmtId="3" fontId="12" fillId="16" borderId="28" xfId="4" applyNumberFormat="1" applyFont="1" applyFill="1" applyBorder="1" applyAlignment="1" applyProtection="1">
      <alignment horizontal="right" vertical="center"/>
    </xf>
    <xf numFmtId="0" fontId="4" fillId="24" borderId="0" xfId="4" applyFont="1" applyFill="1" applyAlignment="1">
      <alignment vertical="center"/>
    </xf>
    <xf numFmtId="0" fontId="12" fillId="24" borderId="0" xfId="4" applyFont="1" applyFill="1" applyAlignment="1">
      <alignment vertical="center"/>
    </xf>
    <xf numFmtId="3" fontId="27" fillId="16" borderId="24" xfId="4" quotePrefix="1" applyNumberFormat="1" applyFont="1" applyFill="1" applyBorder="1" applyAlignment="1" applyProtection="1">
      <alignment horizontal="center" vertical="center"/>
    </xf>
    <xf numFmtId="168" fontId="10" fillId="16" borderId="18" xfId="12" quotePrefix="1" applyNumberFormat="1" applyFont="1" applyFill="1" applyBorder="1" applyAlignment="1">
      <alignment horizontal="right" vertical="center"/>
    </xf>
    <xf numFmtId="0" fontId="4" fillId="16" borderId="50" xfId="12" applyFont="1" applyFill="1" applyBorder="1" applyAlignment="1">
      <alignment horizontal="left" vertical="center" wrapText="1"/>
    </xf>
    <xf numFmtId="168" fontId="4" fillId="16" borderId="8" xfId="12" applyNumberFormat="1" applyFont="1" applyFill="1" applyBorder="1" applyAlignment="1">
      <alignment horizontal="right" vertical="center"/>
    </xf>
    <xf numFmtId="0" fontId="4" fillId="16" borderId="8" xfId="12" applyFont="1" applyFill="1" applyBorder="1" applyAlignment="1">
      <alignment vertical="center"/>
    </xf>
    <xf numFmtId="168" fontId="186" fillId="25" borderId="39" xfId="12" quotePrefix="1" applyNumberFormat="1" applyFont="1" applyFill="1" applyBorder="1" applyAlignment="1">
      <alignment horizontal="right" vertical="center"/>
    </xf>
    <xf numFmtId="3" fontId="187" fillId="25" borderId="24" xfId="4" applyNumberFormat="1" applyFont="1" applyFill="1" applyBorder="1" applyAlignment="1" applyProtection="1">
      <alignment vertical="center"/>
      <protection locked="0"/>
    </xf>
    <xf numFmtId="3" fontId="187" fillId="25" borderId="62" xfId="4" applyNumberFormat="1" applyFont="1" applyFill="1" applyBorder="1" applyAlignment="1" applyProtection="1">
      <alignment vertical="center"/>
    </xf>
    <xf numFmtId="0" fontId="188" fillId="26" borderId="52" xfId="4" applyFont="1" applyFill="1" applyBorder="1" applyAlignment="1" applyProtection="1">
      <alignment horizontal="center" vertical="center"/>
    </xf>
    <xf numFmtId="0" fontId="188" fillId="26" borderId="28" xfId="4" applyFont="1" applyFill="1" applyBorder="1" applyAlignment="1" applyProtection="1">
      <alignment horizontal="center" vertical="center"/>
    </xf>
    <xf numFmtId="0" fontId="4" fillId="16" borderId="0" xfId="4" applyNumberFormat="1" applyFont="1" applyFill="1" applyBorder="1" applyAlignment="1">
      <alignment horizontal="right"/>
    </xf>
    <xf numFmtId="0" fontId="4" fillId="26" borderId="0" xfId="4" applyFont="1" applyFill="1" applyAlignment="1">
      <alignment vertical="center"/>
    </xf>
    <xf numFmtId="0" fontId="12" fillId="26" borderId="0" xfId="4" applyFont="1" applyFill="1" applyAlignment="1">
      <alignment vertical="center"/>
    </xf>
    <xf numFmtId="3" fontId="187" fillId="26" borderId="68" xfId="4" applyNumberFormat="1" applyFont="1" applyFill="1" applyBorder="1" applyAlignment="1" applyProtection="1">
      <alignment vertical="center"/>
    </xf>
    <xf numFmtId="168" fontId="7" fillId="16" borderId="39" xfId="12" quotePrefix="1" applyNumberFormat="1" applyFont="1" applyFill="1" applyBorder="1" applyAlignment="1">
      <alignment horizontal="right" vertical="center"/>
    </xf>
    <xf numFmtId="1" fontId="4" fillId="16" borderId="40" xfId="4" applyNumberFormat="1" applyFont="1" applyFill="1" applyBorder="1" applyAlignment="1">
      <alignment horizontal="left" vertical="center" wrapText="1"/>
    </xf>
    <xf numFmtId="0" fontId="9" fillId="16" borderId="40" xfId="12" applyFont="1" applyFill="1" applyBorder="1" applyAlignment="1">
      <alignment horizontal="left" vertical="center" wrapText="1"/>
    </xf>
    <xf numFmtId="0" fontId="4" fillId="26" borderId="40" xfId="4" applyFont="1" applyFill="1" applyBorder="1" applyAlignment="1">
      <alignment vertical="center"/>
    </xf>
    <xf numFmtId="0" fontId="4" fillId="16" borderId="49" xfId="12" applyFont="1" applyFill="1" applyBorder="1" applyAlignment="1">
      <alignment horizontal="left" vertical="center" wrapText="1"/>
    </xf>
    <xf numFmtId="0" fontId="4" fillId="16" borderId="67" xfId="12" applyFont="1" applyFill="1" applyBorder="1" applyAlignment="1">
      <alignment horizontal="left" vertical="center" wrapText="1"/>
    </xf>
    <xf numFmtId="0" fontId="4" fillId="16" borderId="34" xfId="12" quotePrefix="1" applyFont="1" applyFill="1" applyBorder="1" applyAlignment="1">
      <alignment horizontal="left" vertical="center" wrapText="1"/>
    </xf>
    <xf numFmtId="0" fontId="4" fillId="16" borderId="71" xfId="12" applyFont="1" applyFill="1" applyBorder="1" applyAlignment="1">
      <alignment horizontal="left" vertical="center" wrapText="1"/>
    </xf>
    <xf numFmtId="0" fontId="4" fillId="16" borderId="46" xfId="12" applyFont="1" applyFill="1" applyBorder="1" applyAlignment="1">
      <alignment vertical="center" wrapText="1"/>
    </xf>
    <xf numFmtId="0" fontId="4" fillId="16" borderId="32" xfId="12" quotePrefix="1" applyFont="1" applyFill="1" applyBorder="1" applyAlignment="1">
      <alignment horizontal="left" vertical="center" wrapText="1"/>
    </xf>
    <xf numFmtId="0" fontId="4" fillId="16" borderId="42" xfId="12" quotePrefix="1" applyFont="1" applyFill="1" applyBorder="1" applyAlignment="1">
      <alignment vertical="center" wrapText="1"/>
    </xf>
    <xf numFmtId="168" fontId="10" fillId="16" borderId="31" xfId="12" quotePrefix="1" applyNumberFormat="1" applyFont="1" applyFill="1" applyBorder="1" applyAlignment="1">
      <alignment horizontal="right"/>
    </xf>
    <xf numFmtId="0" fontId="4" fillId="16" borderId="32" xfId="12" quotePrefix="1" applyFont="1" applyFill="1" applyBorder="1" applyAlignment="1">
      <alignment horizontal="left"/>
    </xf>
    <xf numFmtId="168" fontId="10" fillId="16" borderId="36" xfId="12" quotePrefix="1" applyNumberFormat="1" applyFont="1" applyFill="1" applyBorder="1" applyAlignment="1">
      <alignment horizontal="right"/>
    </xf>
    <xf numFmtId="0" fontId="4" fillId="16" borderId="42" xfId="12" quotePrefix="1" applyFont="1" applyFill="1" applyBorder="1"/>
    <xf numFmtId="168" fontId="10" fillId="16" borderId="31" xfId="12" applyNumberFormat="1" applyFont="1" applyFill="1" applyBorder="1" applyAlignment="1">
      <alignment horizontal="right" vertical="center"/>
    </xf>
    <xf numFmtId="0" fontId="13" fillId="16" borderId="67" xfId="12" applyFont="1" applyFill="1" applyBorder="1" applyAlignment="1">
      <alignment horizontal="left" vertical="center" wrapText="1"/>
    </xf>
    <xf numFmtId="0" fontId="13" fillId="16" borderId="42" xfId="12" applyFont="1" applyFill="1" applyBorder="1" applyAlignment="1">
      <alignment horizontal="left" vertical="center" wrapText="1"/>
    </xf>
    <xf numFmtId="0" fontId="13" fillId="16" borderId="50" xfId="12" applyFont="1" applyFill="1" applyBorder="1" applyAlignment="1">
      <alignment horizontal="left" vertical="center" wrapText="1"/>
    </xf>
    <xf numFmtId="0" fontId="13" fillId="16" borderId="65" xfId="12" applyFont="1" applyFill="1" applyBorder="1" applyAlignment="1">
      <alignment horizontal="left" vertical="center" wrapText="1"/>
    </xf>
    <xf numFmtId="0" fontId="13" fillId="16" borderId="0" xfId="12" applyFont="1" applyFill="1" applyBorder="1" applyAlignment="1">
      <alignment horizontal="left" vertical="center" wrapText="1"/>
    </xf>
    <xf numFmtId="0" fontId="4" fillId="27" borderId="0" xfId="4" applyFont="1" applyFill="1" applyAlignment="1">
      <alignment vertical="center"/>
    </xf>
    <xf numFmtId="3" fontId="88" fillId="16" borderId="47" xfId="4" quotePrefix="1" applyNumberFormat="1" applyFont="1" applyFill="1" applyBorder="1" applyAlignment="1" applyProtection="1">
      <alignment horizontal="center" vertical="center"/>
    </xf>
    <xf numFmtId="3" fontId="88" fillId="16" borderId="72" xfId="4" quotePrefix="1" applyNumberFormat="1" applyFont="1" applyFill="1" applyBorder="1" applyAlignment="1" applyProtection="1">
      <alignment horizontal="center" vertical="center"/>
    </xf>
    <xf numFmtId="168" fontId="189" fillId="28" borderId="39" xfId="12" quotePrefix="1" applyNumberFormat="1" applyFont="1" applyFill="1" applyBorder="1" applyAlignment="1">
      <alignment horizontal="right" vertical="center"/>
    </xf>
    <xf numFmtId="0" fontId="13" fillId="0" borderId="0" xfId="4" applyNumberFormat="1" applyFont="1" applyBorder="1" applyAlignment="1">
      <alignment horizontal="right"/>
    </xf>
    <xf numFmtId="0" fontId="13" fillId="19" borderId="0" xfId="4" applyFont="1" applyFill="1" applyAlignment="1">
      <alignment vertical="center"/>
    </xf>
    <xf numFmtId="168" fontId="189" fillId="29" borderId="39" xfId="12" quotePrefix="1" applyNumberFormat="1" applyFont="1" applyFill="1" applyBorder="1" applyAlignment="1">
      <alignment horizontal="right" vertical="center"/>
    </xf>
    <xf numFmtId="3" fontId="190" fillId="25" borderId="59" xfId="4" applyNumberFormat="1" applyFont="1" applyFill="1" applyBorder="1" applyAlignment="1">
      <alignment vertical="center"/>
    </xf>
    <xf numFmtId="3" fontId="190" fillId="25" borderId="14" xfId="4" applyNumberFormat="1" applyFont="1" applyFill="1" applyBorder="1" applyAlignment="1" applyProtection="1">
      <alignment vertical="center"/>
    </xf>
    <xf numFmtId="3" fontId="190" fillId="25" borderId="14" xfId="4" applyNumberFormat="1" applyFont="1" applyFill="1" applyBorder="1" applyAlignment="1">
      <alignment vertical="center"/>
    </xf>
    <xf numFmtId="3" fontId="190" fillId="25" borderId="12" xfId="4" applyNumberFormat="1" applyFont="1" applyFill="1" applyBorder="1" applyAlignment="1" applyProtection="1">
      <alignment vertical="center"/>
    </xf>
    <xf numFmtId="3" fontId="13" fillId="16" borderId="73" xfId="4" applyNumberFormat="1" applyFont="1" applyFill="1" applyBorder="1" applyAlignment="1" applyProtection="1">
      <alignment horizontal="right" vertical="center"/>
      <protection locked="0"/>
    </xf>
    <xf numFmtId="3" fontId="13" fillId="16" borderId="31" xfId="4" applyNumberFormat="1" applyFont="1" applyFill="1" applyBorder="1" applyAlignment="1" applyProtection="1">
      <alignment horizontal="right" vertical="center"/>
      <protection locked="0"/>
    </xf>
    <xf numFmtId="3" fontId="13" fillId="16" borderId="74" xfId="4" applyNumberFormat="1" applyFont="1" applyFill="1" applyBorder="1" applyAlignment="1" applyProtection="1">
      <alignment horizontal="right" vertical="center"/>
      <protection locked="0"/>
    </xf>
    <xf numFmtId="3" fontId="13" fillId="16" borderId="75" xfId="4" applyNumberFormat="1" applyFont="1" applyFill="1" applyBorder="1" applyAlignment="1" applyProtection="1">
      <alignment horizontal="right" vertical="center"/>
      <protection locked="0"/>
    </xf>
    <xf numFmtId="3" fontId="13" fillId="16" borderId="33" xfId="4" applyNumberFormat="1" applyFont="1" applyFill="1" applyBorder="1" applyAlignment="1" applyProtection="1">
      <alignment horizontal="right" vertical="center"/>
      <protection locked="0"/>
    </xf>
    <xf numFmtId="3" fontId="13" fillId="16" borderId="71" xfId="4" applyNumberFormat="1" applyFont="1" applyFill="1" applyBorder="1" applyAlignment="1" applyProtection="1">
      <alignment horizontal="right" vertical="center"/>
      <protection locked="0"/>
    </xf>
    <xf numFmtId="3" fontId="13" fillId="16" borderId="76" xfId="4" applyNumberFormat="1" applyFont="1" applyFill="1" applyBorder="1" applyAlignment="1" applyProtection="1">
      <alignment horizontal="right" vertical="center"/>
      <protection locked="0"/>
    </xf>
    <xf numFmtId="3" fontId="13" fillId="16" borderId="66" xfId="4" applyNumberFormat="1" applyFont="1" applyFill="1" applyBorder="1" applyAlignment="1" applyProtection="1">
      <alignment horizontal="right" vertical="center"/>
      <protection locked="0"/>
    </xf>
    <xf numFmtId="3" fontId="13" fillId="16" borderId="77" xfId="4" applyNumberFormat="1" applyFont="1" applyFill="1" applyBorder="1" applyAlignment="1" applyProtection="1">
      <alignment horizontal="right" vertical="center"/>
      <protection locked="0"/>
    </xf>
    <xf numFmtId="3" fontId="13" fillId="16" borderId="78" xfId="4" applyNumberFormat="1" applyFont="1" applyFill="1" applyBorder="1" applyAlignment="1" applyProtection="1">
      <alignment horizontal="right" vertical="center"/>
      <protection locked="0"/>
    </xf>
    <xf numFmtId="3" fontId="13" fillId="16" borderId="64" xfId="4" applyNumberFormat="1" applyFont="1" applyFill="1" applyBorder="1" applyAlignment="1" applyProtection="1">
      <alignment horizontal="right" vertical="center"/>
      <protection locked="0"/>
    </xf>
    <xf numFmtId="3" fontId="13" fillId="16" borderId="79" xfId="4" applyNumberFormat="1" applyFont="1" applyFill="1" applyBorder="1" applyAlignment="1" applyProtection="1">
      <alignment horizontal="right" vertical="center"/>
      <protection locked="0"/>
    </xf>
    <xf numFmtId="3" fontId="13" fillId="16" borderId="80" xfId="4" applyNumberFormat="1" applyFont="1" applyFill="1" applyBorder="1" applyAlignment="1" applyProtection="1">
      <alignment horizontal="right" vertical="center"/>
      <protection locked="0"/>
    </xf>
    <xf numFmtId="3" fontId="13" fillId="16" borderId="36" xfId="4" applyNumberFormat="1" applyFont="1" applyFill="1" applyBorder="1" applyAlignment="1" applyProtection="1">
      <alignment horizontal="right" vertical="center"/>
      <protection locked="0"/>
    </xf>
    <xf numFmtId="3" fontId="13" fillId="16" borderId="81" xfId="4" applyNumberFormat="1" applyFont="1" applyFill="1" applyBorder="1" applyAlignment="1" applyProtection="1">
      <alignment horizontal="right" vertical="center"/>
      <protection locked="0"/>
    </xf>
    <xf numFmtId="3" fontId="13" fillId="16" borderId="82" xfId="4" applyNumberFormat="1" applyFont="1" applyFill="1" applyBorder="1" applyAlignment="1" applyProtection="1">
      <alignment horizontal="right" vertical="center"/>
      <protection locked="0"/>
    </xf>
    <xf numFmtId="3" fontId="13" fillId="16" borderId="18" xfId="4" applyNumberFormat="1" applyFont="1" applyFill="1" applyBorder="1" applyAlignment="1" applyProtection="1">
      <alignment horizontal="right" vertical="center"/>
      <protection locked="0"/>
    </xf>
    <xf numFmtId="3" fontId="13" fillId="16" borderId="17" xfId="4" applyNumberFormat="1" applyFont="1" applyFill="1" applyBorder="1" applyAlignment="1" applyProtection="1">
      <alignment horizontal="right" vertical="center"/>
      <protection locked="0"/>
    </xf>
    <xf numFmtId="3" fontId="13" fillId="16" borderId="55" xfId="4" applyNumberFormat="1" applyFont="1" applyFill="1" applyBorder="1" applyAlignment="1" applyProtection="1">
      <alignment horizontal="right" vertical="center"/>
      <protection locked="0"/>
    </xf>
    <xf numFmtId="3" fontId="13" fillId="16" borderId="56" xfId="4" applyNumberFormat="1" applyFont="1" applyFill="1" applyBorder="1" applyAlignment="1" applyProtection="1">
      <alignment horizontal="right" vertical="center"/>
      <protection locked="0"/>
    </xf>
    <xf numFmtId="3" fontId="13" fillId="16" borderId="57" xfId="4" applyNumberFormat="1" applyFont="1" applyFill="1" applyBorder="1" applyAlignment="1" applyProtection="1">
      <alignment horizontal="right" vertical="center"/>
      <protection locked="0"/>
    </xf>
    <xf numFmtId="3" fontId="190" fillId="26" borderId="83" xfId="4" applyNumberFormat="1" applyFont="1" applyFill="1" applyBorder="1" applyAlignment="1">
      <alignment vertical="center"/>
    </xf>
    <xf numFmtId="3" fontId="190" fillId="26" borderId="84" xfId="4" applyNumberFormat="1" applyFont="1" applyFill="1" applyBorder="1" applyAlignment="1">
      <alignment vertical="center"/>
    </xf>
    <xf numFmtId="3" fontId="190" fillId="26" borderId="85" xfId="4" applyNumberFormat="1" applyFont="1" applyFill="1" applyBorder="1" applyAlignment="1" applyProtection="1">
      <alignment vertical="center"/>
    </xf>
    <xf numFmtId="3" fontId="13" fillId="16" borderId="0" xfId="4" applyNumberFormat="1" applyFont="1" applyFill="1" applyBorder="1" applyAlignment="1">
      <alignment vertical="center"/>
    </xf>
    <xf numFmtId="3" fontId="13" fillId="16" borderId="0" xfId="4" applyNumberFormat="1" applyFont="1" applyFill="1" applyBorder="1" applyAlignment="1" applyProtection="1">
      <alignment vertical="center"/>
    </xf>
    <xf numFmtId="3" fontId="13" fillId="16" borderId="13" xfId="4" applyNumberFormat="1" applyFont="1" applyFill="1" applyBorder="1" applyAlignment="1" applyProtection="1">
      <alignment vertical="center"/>
    </xf>
    <xf numFmtId="3" fontId="13" fillId="16" borderId="40" xfId="4" applyNumberFormat="1" applyFont="1" applyFill="1" applyBorder="1" applyAlignment="1">
      <alignment vertical="center"/>
    </xf>
    <xf numFmtId="3" fontId="13" fillId="16" borderId="40" xfId="4" applyNumberFormat="1" applyFont="1" applyFill="1" applyBorder="1" applyAlignment="1" applyProtection="1">
      <alignment vertical="center"/>
    </xf>
    <xf numFmtId="3" fontId="13" fillId="16" borderId="62" xfId="4" applyNumberFormat="1" applyFont="1" applyFill="1" applyBorder="1" applyAlignment="1" applyProtection="1">
      <alignment vertical="center"/>
    </xf>
    <xf numFmtId="3" fontId="12" fillId="16" borderId="0" xfId="4" applyNumberFormat="1" applyFont="1" applyFill="1" applyBorder="1" applyAlignment="1" applyProtection="1">
      <alignment vertical="center"/>
    </xf>
    <xf numFmtId="3" fontId="12" fillId="16" borderId="40" xfId="4" applyNumberFormat="1" applyFont="1" applyFill="1" applyBorder="1" applyAlignment="1">
      <alignment vertical="center"/>
    </xf>
    <xf numFmtId="3" fontId="12" fillId="16" borderId="40" xfId="4" applyNumberFormat="1" applyFont="1" applyFill="1" applyBorder="1" applyAlignment="1" applyProtection="1">
      <alignment vertical="center"/>
    </xf>
    <xf numFmtId="3" fontId="191" fillId="22" borderId="59" xfId="4" applyNumberFormat="1" applyFont="1" applyFill="1" applyBorder="1" applyAlignment="1" applyProtection="1">
      <alignment horizontal="right" vertical="center"/>
    </xf>
    <xf numFmtId="3" fontId="191" fillId="22" borderId="14" xfId="4" applyNumberFormat="1" applyFont="1" applyFill="1" applyBorder="1" applyAlignment="1" applyProtection="1">
      <alignment horizontal="right" vertical="center"/>
    </xf>
    <xf numFmtId="3" fontId="191" fillId="22" borderId="12" xfId="4" applyNumberFormat="1" applyFont="1" applyFill="1" applyBorder="1" applyAlignment="1" applyProtection="1">
      <alignment horizontal="right" vertical="center"/>
    </xf>
    <xf numFmtId="3" fontId="13" fillId="16" borderId="73" xfId="4" applyNumberFormat="1" applyFont="1" applyFill="1" applyBorder="1" applyAlignment="1" applyProtection="1">
      <alignment horizontal="right" vertical="center"/>
    </xf>
    <xf numFmtId="3" fontId="13" fillId="16" borderId="31" xfId="4" applyNumberFormat="1" applyFont="1" applyFill="1" applyBorder="1" applyAlignment="1" applyProtection="1">
      <alignment horizontal="right" vertical="center"/>
    </xf>
    <xf numFmtId="3" fontId="13" fillId="16" borderId="74" xfId="4" applyNumberFormat="1" applyFont="1" applyFill="1" applyBorder="1" applyAlignment="1" applyProtection="1">
      <alignment horizontal="right" vertical="center"/>
    </xf>
    <xf numFmtId="3" fontId="13" fillId="16" borderId="80" xfId="4" applyNumberFormat="1" applyFont="1" applyFill="1" applyBorder="1" applyAlignment="1" applyProtection="1">
      <alignment horizontal="right" vertical="center"/>
    </xf>
    <xf numFmtId="3" fontId="13" fillId="16" borderId="36" xfId="4" applyNumberFormat="1" applyFont="1" applyFill="1" applyBorder="1" applyAlignment="1" applyProtection="1">
      <alignment horizontal="right" vertical="center"/>
    </xf>
    <xf numFmtId="3" fontId="13" fillId="16" borderId="81" xfId="4" applyNumberFormat="1" applyFont="1" applyFill="1" applyBorder="1" applyAlignment="1" applyProtection="1">
      <alignment horizontal="right" vertical="center"/>
    </xf>
    <xf numFmtId="3" fontId="13" fillId="16" borderId="75" xfId="4" applyNumberFormat="1" applyFont="1" applyFill="1" applyBorder="1" applyAlignment="1" applyProtection="1">
      <alignment horizontal="right" vertical="center"/>
    </xf>
    <xf numFmtId="3" fontId="13" fillId="16" borderId="33" xfId="4" applyNumberFormat="1" applyFont="1" applyFill="1" applyBorder="1" applyAlignment="1" applyProtection="1">
      <alignment horizontal="right" vertical="center"/>
    </xf>
    <xf numFmtId="3" fontId="13" fillId="16" borderId="71"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xf>
    <xf numFmtId="3" fontId="13" fillId="16" borderId="37" xfId="4" applyNumberFormat="1" applyFont="1" applyFill="1" applyBorder="1" applyAlignment="1" applyProtection="1">
      <alignment horizontal="right" vertical="center"/>
    </xf>
    <xf numFmtId="3" fontId="13" fillId="16" borderId="87" xfId="4" applyNumberFormat="1" applyFont="1" applyFill="1" applyBorder="1" applyAlignment="1" applyProtection="1">
      <alignment horizontal="right" vertical="center"/>
    </xf>
    <xf numFmtId="3" fontId="13" fillId="16" borderId="78" xfId="4" applyNumberFormat="1" applyFont="1" applyFill="1" applyBorder="1" applyAlignment="1" applyProtection="1">
      <alignment horizontal="right" vertical="center"/>
    </xf>
    <xf numFmtId="3" fontId="13" fillId="16" borderId="64" xfId="4" applyNumberFormat="1" applyFont="1" applyFill="1" applyBorder="1" applyAlignment="1" applyProtection="1">
      <alignment horizontal="right" vertical="center"/>
    </xf>
    <xf numFmtId="3" fontId="13" fillId="16" borderId="79" xfId="4" applyNumberFormat="1" applyFont="1" applyFill="1" applyBorder="1" applyAlignment="1" applyProtection="1">
      <alignment horizontal="right" vertical="center"/>
    </xf>
    <xf numFmtId="3" fontId="13" fillId="16" borderId="76" xfId="4" applyNumberFormat="1" applyFont="1" applyFill="1" applyBorder="1" applyAlignment="1" applyProtection="1">
      <alignment horizontal="right" vertical="center"/>
    </xf>
    <xf numFmtId="3" fontId="13" fillId="16" borderId="66" xfId="4" applyNumberFormat="1" applyFont="1" applyFill="1" applyBorder="1" applyAlignment="1" applyProtection="1">
      <alignment horizontal="right" vertical="center"/>
    </xf>
    <xf numFmtId="3" fontId="13" fillId="16" borderId="77" xfId="4" applyNumberFormat="1" applyFont="1" applyFill="1" applyBorder="1" applyAlignment="1" applyProtection="1">
      <alignment horizontal="right" vertical="center"/>
    </xf>
    <xf numFmtId="3" fontId="13" fillId="16" borderId="88" xfId="4" applyNumberFormat="1" applyFont="1" applyFill="1" applyBorder="1" applyAlignment="1" applyProtection="1">
      <alignment horizontal="right" vertical="center"/>
    </xf>
    <xf numFmtId="3" fontId="13" fillId="16" borderId="48" xfId="4" applyNumberFormat="1" applyFont="1" applyFill="1" applyBorder="1" applyAlignment="1" applyProtection="1">
      <alignment horizontal="right" vertical="center"/>
    </xf>
    <xf numFmtId="3" fontId="13" fillId="16" borderId="89" xfId="4" applyNumberFormat="1" applyFont="1" applyFill="1" applyBorder="1" applyAlignment="1" applyProtection="1">
      <alignment horizontal="right" vertical="center"/>
    </xf>
    <xf numFmtId="3" fontId="13" fillId="16" borderId="70" xfId="4" applyNumberFormat="1" applyFont="1" applyFill="1" applyBorder="1" applyAlignment="1" applyProtection="1">
      <alignment horizontal="right" vertical="center"/>
    </xf>
    <xf numFmtId="3" fontId="13" fillId="16" borderId="47"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xf>
    <xf numFmtId="3" fontId="13" fillId="16" borderId="90" xfId="4" applyNumberFormat="1" applyFont="1" applyFill="1" applyBorder="1" applyAlignment="1" applyProtection="1">
      <alignment horizontal="right" vertical="center"/>
    </xf>
    <xf numFmtId="3" fontId="13" fillId="16" borderId="91" xfId="4" applyNumberFormat="1" applyFont="1" applyFill="1" applyBorder="1" applyAlignment="1" applyProtection="1">
      <alignment horizontal="right" vertical="center"/>
    </xf>
    <xf numFmtId="3" fontId="13" fillId="16" borderId="92" xfId="4" applyNumberFormat="1" applyFont="1" applyFill="1" applyBorder="1" applyAlignment="1" applyProtection="1">
      <alignment horizontal="right" vertical="center"/>
    </xf>
    <xf numFmtId="3" fontId="192" fillId="18" borderId="55" xfId="4" applyNumberFormat="1" applyFont="1" applyFill="1" applyBorder="1" applyAlignment="1">
      <alignment horizontal="right" vertical="center"/>
    </xf>
    <xf numFmtId="3" fontId="192" fillId="18" borderId="56" xfId="4" applyNumberFormat="1" applyFont="1" applyFill="1" applyBorder="1" applyAlignment="1" applyProtection="1">
      <alignment horizontal="right" vertical="center"/>
    </xf>
    <xf numFmtId="3" fontId="192" fillId="18" borderId="56" xfId="4" applyNumberFormat="1" applyFont="1" applyFill="1" applyBorder="1" applyAlignment="1">
      <alignment horizontal="right" vertical="center"/>
    </xf>
    <xf numFmtId="3" fontId="192" fillId="18" borderId="57"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protection locked="0"/>
    </xf>
    <xf numFmtId="3" fontId="13" fillId="16" borderId="37" xfId="4" applyNumberFormat="1" applyFont="1" applyFill="1" applyBorder="1" applyAlignment="1" applyProtection="1">
      <alignment horizontal="right" vertical="center"/>
      <protection locked="0"/>
    </xf>
    <xf numFmtId="3" fontId="13" fillId="16" borderId="87" xfId="4" applyNumberFormat="1" applyFont="1" applyFill="1" applyBorder="1" applyAlignment="1" applyProtection="1">
      <alignment horizontal="right" vertical="center"/>
      <protection locked="0"/>
    </xf>
    <xf numFmtId="3" fontId="192" fillId="18" borderId="59" xfId="4" applyNumberFormat="1" applyFont="1" applyFill="1" applyBorder="1" applyAlignment="1">
      <alignment horizontal="right" vertical="center"/>
    </xf>
    <xf numFmtId="3" fontId="192" fillId="18" borderId="14" xfId="4" applyNumberFormat="1" applyFont="1" applyFill="1" applyBorder="1" applyAlignment="1" applyProtection="1">
      <alignment horizontal="right" vertical="center"/>
    </xf>
    <xf numFmtId="3" fontId="192" fillId="18" borderId="14" xfId="4" applyNumberFormat="1" applyFont="1" applyFill="1" applyBorder="1" applyAlignment="1">
      <alignment horizontal="right" vertical="center"/>
    </xf>
    <xf numFmtId="3" fontId="192" fillId="18" borderId="12" xfId="4" applyNumberFormat="1" applyFont="1" applyFill="1" applyBorder="1" applyAlignment="1" applyProtection="1">
      <alignment horizontal="right" vertical="center"/>
    </xf>
    <xf numFmtId="3" fontId="13" fillId="20" borderId="93" xfId="4" applyNumberFormat="1" applyFont="1" applyFill="1" applyBorder="1" applyAlignment="1" applyProtection="1">
      <alignment horizontal="right" vertical="center"/>
    </xf>
    <xf numFmtId="3" fontId="13" fillId="20" borderId="94" xfId="4" applyNumberFormat="1" applyFont="1" applyFill="1" applyBorder="1" applyAlignment="1" applyProtection="1">
      <alignment horizontal="right" vertical="center"/>
    </xf>
    <xf numFmtId="3" fontId="13" fillId="20" borderId="95" xfId="4" applyNumberFormat="1" applyFont="1" applyFill="1" applyBorder="1" applyAlignment="1" applyProtection="1">
      <alignment horizontal="right" vertical="center"/>
    </xf>
    <xf numFmtId="3" fontId="7" fillId="16" borderId="96" xfId="4" applyNumberFormat="1" applyFont="1" applyFill="1" applyBorder="1" applyAlignment="1" applyProtection="1">
      <alignment horizontal="right" vertical="center"/>
      <protection locked="0"/>
    </xf>
    <xf numFmtId="3" fontId="7" fillId="16" borderId="96" xfId="4" applyNumberFormat="1" applyFont="1" applyFill="1" applyBorder="1" applyAlignment="1" applyProtection="1">
      <alignment horizontal="right" vertical="center"/>
    </xf>
    <xf numFmtId="3" fontId="7" fillId="16" borderId="97" xfId="4" applyNumberFormat="1" applyFont="1" applyFill="1" applyBorder="1" applyAlignment="1" applyProtection="1">
      <alignment horizontal="right" vertical="center"/>
      <protection locked="0"/>
    </xf>
    <xf numFmtId="3" fontId="7" fillId="16" borderId="97" xfId="4" applyNumberFormat="1" applyFont="1" applyFill="1" applyBorder="1" applyAlignment="1" applyProtection="1">
      <alignment horizontal="right" vertical="center"/>
    </xf>
    <xf numFmtId="3" fontId="7" fillId="16" borderId="98" xfId="4" applyNumberFormat="1" applyFont="1" applyFill="1" applyBorder="1" applyAlignment="1" applyProtection="1">
      <alignment horizontal="right" vertical="center"/>
      <protection locked="0"/>
    </xf>
    <xf numFmtId="3" fontId="7" fillId="16" borderId="98" xfId="4" applyNumberFormat="1" applyFont="1" applyFill="1" applyBorder="1" applyAlignment="1" applyProtection="1">
      <alignment horizontal="right" vertical="center"/>
    </xf>
    <xf numFmtId="3" fontId="7" fillId="16" borderId="99" xfId="4" applyNumberFormat="1" applyFont="1" applyFill="1" applyBorder="1" applyAlignment="1" applyProtection="1">
      <alignment horizontal="right" vertical="center"/>
      <protection locked="0"/>
    </xf>
    <xf numFmtId="3" fontId="7" fillId="16" borderId="99" xfId="4" applyNumberFormat="1" applyFont="1" applyFill="1" applyBorder="1" applyAlignment="1" applyProtection="1">
      <alignment horizontal="right" vertical="center"/>
    </xf>
    <xf numFmtId="3" fontId="7" fillId="16" borderId="50" xfId="4" applyNumberFormat="1" applyFont="1" applyFill="1" applyBorder="1" applyAlignment="1" applyProtection="1">
      <alignment horizontal="right" vertical="center"/>
    </xf>
    <xf numFmtId="3" fontId="7" fillId="16" borderId="100" xfId="4" applyNumberFormat="1" applyFont="1" applyFill="1" applyBorder="1" applyAlignment="1" applyProtection="1">
      <alignment horizontal="right" vertical="center"/>
    </xf>
    <xf numFmtId="3" fontId="7" fillId="16" borderId="46" xfId="4" applyNumberFormat="1" applyFont="1" applyFill="1" applyBorder="1" applyAlignment="1" applyProtection="1">
      <alignment horizontal="right" vertical="center"/>
    </xf>
    <xf numFmtId="3" fontId="7" fillId="16" borderId="101" xfId="4" applyNumberFormat="1" applyFont="1" applyFill="1" applyBorder="1" applyAlignment="1" applyProtection="1">
      <alignment horizontal="right" vertical="center"/>
    </xf>
    <xf numFmtId="3" fontId="7" fillId="16" borderId="102" xfId="4" applyNumberFormat="1" applyFont="1" applyFill="1" applyBorder="1" applyAlignment="1" applyProtection="1">
      <alignment horizontal="right" vertical="center"/>
    </xf>
    <xf numFmtId="3" fontId="7" fillId="16" borderId="103" xfId="4" applyNumberFormat="1" applyFont="1" applyFill="1" applyBorder="1" applyAlignment="1" applyProtection="1">
      <alignment horizontal="right" vertical="center"/>
    </xf>
    <xf numFmtId="3" fontId="7" fillId="16" borderId="104" xfId="4" applyNumberFormat="1" applyFont="1" applyFill="1" applyBorder="1" applyAlignment="1" applyProtection="1">
      <alignment horizontal="right" vertical="center"/>
    </xf>
    <xf numFmtId="3" fontId="7" fillId="16" borderId="105" xfId="4" applyNumberFormat="1" applyFont="1" applyFill="1" applyBorder="1" applyAlignment="1" applyProtection="1">
      <alignment horizontal="right" vertical="center"/>
    </xf>
    <xf numFmtId="3" fontId="7" fillId="16" borderId="106" xfId="4" applyNumberFormat="1" applyFont="1" applyFill="1" applyBorder="1" applyAlignment="1" applyProtection="1">
      <alignment horizontal="right" vertical="center"/>
    </xf>
    <xf numFmtId="3" fontId="7" fillId="16" borderId="107" xfId="4" applyNumberFormat="1" applyFont="1" applyFill="1" applyBorder="1" applyAlignment="1" applyProtection="1">
      <alignment horizontal="right" vertical="center"/>
    </xf>
    <xf numFmtId="3" fontId="7" fillId="16" borderId="108" xfId="4" applyNumberFormat="1" applyFont="1" applyFill="1" applyBorder="1" applyAlignment="1" applyProtection="1">
      <alignment horizontal="right" vertical="center"/>
    </xf>
    <xf numFmtId="3" fontId="7" fillId="16" borderId="9" xfId="4" applyNumberFormat="1" applyFont="1" applyFill="1" applyBorder="1" applyAlignment="1" applyProtection="1">
      <alignment horizontal="right" vertical="center"/>
    </xf>
    <xf numFmtId="3" fontId="7" fillId="16" borderId="13" xfId="4" applyNumberFormat="1" applyFont="1" applyFill="1" applyBorder="1" applyAlignment="1" applyProtection="1">
      <alignment horizontal="right" vertical="center"/>
    </xf>
    <xf numFmtId="3" fontId="7" fillId="16" borderId="109" xfId="4" applyNumberFormat="1" applyFont="1" applyFill="1" applyBorder="1" applyAlignment="1" applyProtection="1">
      <alignment horizontal="right" vertical="center"/>
    </xf>
    <xf numFmtId="3" fontId="7" fillId="16" borderId="110" xfId="4" applyNumberFormat="1" applyFont="1" applyFill="1" applyBorder="1" applyAlignment="1" applyProtection="1">
      <alignment horizontal="right" vertical="center"/>
    </xf>
    <xf numFmtId="3" fontId="7" fillId="16" borderId="0" xfId="4" applyNumberFormat="1" applyFont="1" applyFill="1" applyBorder="1" applyAlignment="1" applyProtection="1">
      <alignment horizontal="right" vertical="center"/>
    </xf>
    <xf numFmtId="3" fontId="12" fillId="16" borderId="96" xfId="4" applyNumberFormat="1" applyFont="1" applyFill="1" applyBorder="1" applyAlignment="1" applyProtection="1">
      <alignment horizontal="right" vertical="center"/>
      <protection locked="0"/>
    </xf>
    <xf numFmtId="3" fontId="12" fillId="16" borderId="96" xfId="4" applyNumberFormat="1" applyFont="1" applyFill="1" applyBorder="1" applyAlignment="1" applyProtection="1">
      <alignment horizontal="right" vertical="center"/>
    </xf>
    <xf numFmtId="3" fontId="12" fillId="16" borderId="97" xfId="4" applyNumberFormat="1" applyFont="1" applyFill="1" applyBorder="1" applyAlignment="1" applyProtection="1">
      <alignment horizontal="right" vertical="center"/>
      <protection locked="0"/>
    </xf>
    <xf numFmtId="3" fontId="12" fillId="16" borderId="97"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horizontal="right" vertical="center"/>
      <protection locked="0"/>
    </xf>
    <xf numFmtId="3" fontId="12" fillId="16" borderId="105" xfId="4" applyNumberFormat="1" applyFont="1" applyFill="1" applyBorder="1" applyAlignment="1" applyProtection="1">
      <alignment horizontal="right" vertical="center"/>
    </xf>
    <xf numFmtId="3" fontId="12" fillId="16" borderId="103" xfId="4" applyNumberFormat="1" applyFont="1" applyFill="1" applyBorder="1" applyAlignment="1" applyProtection="1">
      <alignment horizontal="right" vertical="center"/>
      <protection locked="0"/>
    </xf>
    <xf numFmtId="3" fontId="12" fillId="16" borderId="103" xfId="4" applyNumberFormat="1" applyFont="1" applyFill="1" applyBorder="1" applyAlignment="1" applyProtection="1">
      <alignment horizontal="right" vertical="center"/>
    </xf>
    <xf numFmtId="3" fontId="12" fillId="16" borderId="99" xfId="4" applyNumberFormat="1" applyFont="1" applyFill="1" applyBorder="1" applyAlignment="1" applyProtection="1">
      <alignment horizontal="right" vertical="center"/>
      <protection locked="0"/>
    </xf>
    <xf numFmtId="3" fontId="12" fillId="16" borderId="99" xfId="4" applyNumberFormat="1" applyFont="1" applyFill="1" applyBorder="1" applyAlignment="1" applyProtection="1">
      <alignment horizontal="right" vertical="center"/>
    </xf>
    <xf numFmtId="3" fontId="12" fillId="16" borderId="26" xfId="4" applyNumberFormat="1" applyFont="1" applyFill="1" applyBorder="1" applyAlignment="1" applyProtection="1">
      <alignment horizontal="right" vertical="center"/>
      <protection locked="0"/>
    </xf>
    <xf numFmtId="3" fontId="12" fillId="16" borderId="26"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vertical="center"/>
      <protection locked="0"/>
    </xf>
    <xf numFmtId="3" fontId="12" fillId="16" borderId="28" xfId="4" applyNumberFormat="1" applyFont="1" applyFill="1" applyBorder="1" applyAlignment="1" applyProtection="1">
      <alignment vertical="center"/>
      <protection locked="0"/>
    </xf>
    <xf numFmtId="3" fontId="12" fillId="16" borderId="97" xfId="4" applyNumberFormat="1" applyFont="1" applyFill="1" applyBorder="1" applyAlignment="1" applyProtection="1">
      <alignment vertical="center"/>
      <protection locked="0"/>
    </xf>
    <xf numFmtId="3" fontId="12" fillId="16" borderId="99" xfId="4" applyNumberFormat="1" applyFont="1" applyFill="1" applyBorder="1" applyAlignment="1" applyProtection="1">
      <alignment vertical="center"/>
      <protection locked="0"/>
    </xf>
    <xf numFmtId="3" fontId="12" fillId="16" borderId="96" xfId="4" applyNumberFormat="1" applyFont="1" applyFill="1" applyBorder="1" applyAlignment="1" applyProtection="1">
      <alignment vertical="center"/>
      <protection locked="0"/>
    </xf>
    <xf numFmtId="3" fontId="12" fillId="16" borderId="8" xfId="4" applyNumberFormat="1" applyFont="1" applyFill="1" applyBorder="1" applyAlignment="1">
      <alignment vertical="center"/>
    </xf>
    <xf numFmtId="3" fontId="12" fillId="16" borderId="98" xfId="4" applyNumberFormat="1" applyFont="1" applyFill="1" applyBorder="1" applyAlignment="1" applyProtection="1">
      <alignment horizontal="right" vertical="center"/>
      <protection locked="0"/>
    </xf>
    <xf numFmtId="3" fontId="12" fillId="16" borderId="98" xfId="4" applyNumberFormat="1" applyFont="1" applyFill="1" applyBorder="1" applyAlignment="1" applyProtection="1">
      <alignment horizontal="right" vertical="center"/>
    </xf>
    <xf numFmtId="3" fontId="193" fillId="29" borderId="62" xfId="4" applyNumberFormat="1" applyFont="1" applyFill="1" applyBorder="1" applyAlignment="1" applyProtection="1">
      <alignment vertical="center"/>
    </xf>
    <xf numFmtId="3" fontId="12" fillId="16" borderId="28" xfId="4" applyNumberFormat="1" applyFont="1" applyFill="1" applyBorder="1" applyAlignment="1" applyProtection="1">
      <alignment horizontal="right" vertical="center"/>
      <protection locked="0"/>
    </xf>
    <xf numFmtId="3" fontId="193" fillId="29" borderId="24" xfId="4" applyNumberFormat="1" applyFont="1" applyFill="1" applyBorder="1" applyAlignment="1" applyProtection="1">
      <alignment horizontal="right" vertical="center"/>
      <protection locked="0"/>
    </xf>
    <xf numFmtId="3" fontId="193" fillId="29" borderId="62" xfId="4" applyNumberFormat="1" applyFont="1" applyFill="1" applyBorder="1" applyAlignment="1" applyProtection="1">
      <alignment horizontal="right" vertical="center"/>
    </xf>
    <xf numFmtId="3" fontId="193" fillId="29" borderId="24" xfId="4" applyNumberFormat="1" applyFont="1" applyFill="1" applyBorder="1" applyAlignment="1" applyProtection="1">
      <alignment horizontal="right" vertical="center"/>
    </xf>
    <xf numFmtId="168" fontId="189" fillId="29" borderId="30" xfId="12" quotePrefix="1" applyNumberFormat="1" applyFont="1" applyFill="1" applyBorder="1" applyAlignment="1">
      <alignment horizontal="right" vertical="center"/>
    </xf>
    <xf numFmtId="3" fontId="193" fillId="29" borderId="63" xfId="4" applyNumberFormat="1" applyFont="1" applyFill="1" applyBorder="1" applyAlignment="1" applyProtection="1">
      <alignment vertical="center"/>
    </xf>
    <xf numFmtId="165" fontId="7" fillId="16" borderId="8" xfId="12" applyNumberFormat="1" applyFont="1" applyFill="1" applyBorder="1" applyAlignment="1">
      <alignment horizontal="right" vertical="center"/>
    </xf>
    <xf numFmtId="0" fontId="194" fillId="26" borderId="84" xfId="12" applyFont="1" applyFill="1" applyBorder="1" applyAlignment="1">
      <alignment horizontal="right" vertical="center"/>
    </xf>
    <xf numFmtId="0" fontId="187" fillId="26" borderId="85" xfId="12" applyFont="1" applyFill="1" applyBorder="1" applyAlignment="1">
      <alignment horizontal="center" vertical="center" wrapText="1"/>
    </xf>
    <xf numFmtId="168" fontId="10" fillId="16" borderId="111" xfId="12" quotePrefix="1" applyNumberFormat="1" applyFont="1" applyFill="1" applyBorder="1" applyAlignment="1">
      <alignment horizontal="right" vertical="center"/>
    </xf>
    <xf numFmtId="0" fontId="9" fillId="16" borderId="112" xfId="12" applyFont="1" applyFill="1" applyBorder="1" applyAlignment="1">
      <alignment vertical="center" wrapText="1"/>
    </xf>
    <xf numFmtId="3" fontId="12" fillId="16" borderId="113" xfId="4" applyNumberFormat="1" applyFont="1" applyFill="1" applyBorder="1" applyAlignment="1" applyProtection="1">
      <alignment horizontal="right" vertical="center"/>
      <protection locked="0"/>
    </xf>
    <xf numFmtId="3" fontId="12" fillId="16" borderId="113" xfId="4" applyNumberFormat="1" applyFont="1" applyFill="1" applyBorder="1" applyAlignment="1" applyProtection="1">
      <alignment horizontal="right" vertical="center"/>
    </xf>
    <xf numFmtId="0" fontId="9" fillId="16" borderId="45" xfId="12" applyFont="1" applyFill="1" applyBorder="1" applyAlignment="1">
      <alignment vertical="center" wrapText="1"/>
    </xf>
    <xf numFmtId="0" fontId="9" fillId="16" borderId="112" xfId="4" applyFont="1" applyFill="1" applyBorder="1" applyAlignment="1">
      <alignment vertical="center" wrapText="1"/>
    </xf>
    <xf numFmtId="3" fontId="12" fillId="16" borderId="113" xfId="4" applyNumberFormat="1" applyFont="1" applyFill="1" applyBorder="1" applyAlignment="1" applyProtection="1">
      <alignment vertical="center"/>
      <protection locked="0"/>
    </xf>
    <xf numFmtId="0" fontId="9" fillId="16" borderId="112" xfId="12" applyFont="1" applyFill="1" applyBorder="1" applyAlignment="1">
      <alignment horizontal="left" vertical="center" wrapText="1"/>
    </xf>
    <xf numFmtId="168" fontId="21" fillId="16" borderId="111" xfId="12" quotePrefix="1" applyNumberFormat="1" applyFont="1" applyFill="1" applyBorder="1" applyAlignment="1">
      <alignment horizontal="right"/>
    </xf>
    <xf numFmtId="0" fontId="22" fillId="16" borderId="112" xfId="12" applyFont="1" applyFill="1" applyBorder="1"/>
    <xf numFmtId="168" fontId="21" fillId="16" borderId="37" xfId="12" quotePrefix="1" applyNumberFormat="1" applyFont="1" applyFill="1" applyBorder="1" applyAlignment="1">
      <alignment horizontal="right"/>
    </xf>
    <xf numFmtId="0" fontId="22" fillId="16" borderId="45" xfId="12" applyFont="1" applyFill="1" applyBorder="1"/>
    <xf numFmtId="0" fontId="4" fillId="16" borderId="112" xfId="12" applyFont="1" applyFill="1" applyBorder="1" applyAlignment="1">
      <alignment horizontal="left" vertical="center" wrapText="1"/>
    </xf>
    <xf numFmtId="0" fontId="12" fillId="27" borderId="0" xfId="4" applyFont="1" applyFill="1" applyAlignment="1">
      <alignment vertical="center"/>
    </xf>
    <xf numFmtId="0" fontId="13" fillId="27" borderId="0" xfId="4" applyFont="1" applyFill="1" applyAlignment="1">
      <alignment vertical="center"/>
    </xf>
    <xf numFmtId="0" fontId="4" fillId="27" borderId="0" xfId="4" applyFont="1" applyFill="1" applyAlignment="1" applyProtection="1">
      <alignment vertical="center"/>
      <protection locked="0"/>
    </xf>
    <xf numFmtId="0" fontId="174" fillId="16" borderId="0" xfId="4" applyNumberFormat="1" applyFont="1" applyFill="1" applyBorder="1" applyAlignment="1" applyProtection="1">
      <alignment horizontal="right"/>
      <protection locked="0"/>
    </xf>
    <xf numFmtId="0" fontId="174" fillId="16" borderId="0" xfId="4" applyFont="1" applyFill="1" applyAlignment="1">
      <alignment vertical="center"/>
    </xf>
    <xf numFmtId="0" fontId="174" fillId="16" borderId="0" xfId="4" applyFont="1" applyFill="1" applyAlignment="1">
      <alignment vertical="center" wrapText="1"/>
    </xf>
    <xf numFmtId="0" fontId="9" fillId="16" borderId="45" xfId="4" applyFont="1" applyFill="1" applyBorder="1" applyAlignment="1">
      <alignment vertical="center" wrapText="1"/>
    </xf>
    <xf numFmtId="3" fontId="12" fillId="16" borderId="98"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horizontal="right" vertical="center"/>
    </xf>
    <xf numFmtId="0" fontId="4" fillId="17" borderId="0" xfId="4" applyFont="1" applyFill="1" applyAlignment="1">
      <alignment vertical="center" wrapText="1"/>
    </xf>
    <xf numFmtId="3" fontId="195" fillId="29" borderId="12" xfId="4" applyNumberFormat="1" applyFont="1" applyFill="1" applyBorder="1" applyAlignment="1" applyProtection="1">
      <alignment vertical="center"/>
    </xf>
    <xf numFmtId="3" fontId="13" fillId="16" borderId="114" xfId="4" applyNumberFormat="1" applyFont="1" applyFill="1" applyBorder="1" applyAlignment="1" applyProtection="1">
      <alignment horizontal="right" vertical="center"/>
      <protection locked="0"/>
    </xf>
    <xf numFmtId="3" fontId="13" fillId="16" borderId="89" xfId="4" applyNumberFormat="1" applyFont="1" applyFill="1" applyBorder="1" applyAlignment="1" applyProtection="1">
      <alignment horizontal="right" vertical="center"/>
      <protection locked="0"/>
    </xf>
    <xf numFmtId="3" fontId="195" fillId="29" borderId="12" xfId="4" applyNumberFormat="1" applyFont="1" applyFill="1" applyBorder="1" applyAlignment="1" applyProtection="1">
      <alignment horizontal="right" vertical="center"/>
    </xf>
    <xf numFmtId="3" fontId="195" fillId="29" borderId="12" xfId="4" applyNumberFormat="1" applyFont="1" applyFill="1" applyBorder="1" applyAlignment="1" applyProtection="1">
      <alignment horizontal="right" vertical="center"/>
      <protection locked="0"/>
    </xf>
    <xf numFmtId="3" fontId="195" fillId="29" borderId="57" xfId="4" applyNumberFormat="1" applyFont="1" applyFill="1" applyBorder="1" applyAlignment="1" applyProtection="1">
      <alignment vertical="center"/>
    </xf>
    <xf numFmtId="168" fontId="10" fillId="16" borderId="91" xfId="12" quotePrefix="1" applyNumberFormat="1" applyFont="1" applyFill="1" applyBorder="1" applyAlignment="1">
      <alignment horizontal="right" vertical="center"/>
    </xf>
    <xf numFmtId="3" fontId="12" fillId="16" borderId="109" xfId="4" applyNumberFormat="1" applyFont="1" applyFill="1" applyBorder="1" applyAlignment="1" applyProtection="1">
      <alignment horizontal="right" vertical="center"/>
    </xf>
    <xf numFmtId="0" fontId="9" fillId="16" borderId="45" xfId="12" applyFont="1" applyFill="1" applyBorder="1" applyAlignment="1">
      <alignment horizontal="left" vertical="center" wrapText="1"/>
    </xf>
    <xf numFmtId="0" fontId="9" fillId="16" borderId="65" xfId="12" applyFont="1" applyFill="1" applyBorder="1" applyAlignment="1">
      <alignment horizontal="left" vertical="center" wrapText="1"/>
    </xf>
    <xf numFmtId="0" fontId="4" fillId="16" borderId="101" xfId="12" applyFont="1" applyFill="1" applyBorder="1" applyAlignment="1">
      <alignment horizontal="left" vertical="center" wrapText="1"/>
    </xf>
    <xf numFmtId="0" fontId="9" fillId="16" borderId="106" xfId="12" applyFont="1" applyFill="1" applyBorder="1" applyAlignment="1">
      <alignment horizontal="left" vertical="center" wrapText="1"/>
    </xf>
    <xf numFmtId="168" fontId="10" fillId="16" borderId="64" xfId="12" quotePrefix="1" applyNumberFormat="1" applyFont="1" applyFill="1" applyBorder="1" applyAlignment="1">
      <alignment horizontal="right"/>
    </xf>
    <xf numFmtId="0" fontId="4" fillId="16" borderId="65" xfId="12" applyFont="1" applyFill="1" applyBorder="1" applyAlignment="1">
      <alignment horizontal="left" wrapText="1"/>
    </xf>
    <xf numFmtId="3" fontId="12" fillId="16" borderId="103" xfId="4" applyNumberFormat="1" applyFont="1" applyFill="1" applyBorder="1" applyAlignment="1" applyProtection="1">
      <alignment vertical="center"/>
      <protection locked="0"/>
    </xf>
    <xf numFmtId="168" fontId="10" fillId="16" borderId="66" xfId="12" quotePrefix="1" applyNumberFormat="1" applyFont="1" applyFill="1" applyBorder="1" applyAlignment="1">
      <alignment horizontal="right"/>
    </xf>
    <xf numFmtId="0" fontId="4" fillId="16" borderId="67" xfId="12" applyFont="1" applyFill="1" applyBorder="1" applyAlignment="1">
      <alignment horizontal="left" wrapText="1"/>
    </xf>
    <xf numFmtId="0" fontId="14" fillId="16" borderId="65" xfId="12" applyFont="1" applyFill="1" applyBorder="1" applyAlignment="1">
      <alignment horizontal="left" vertical="center" wrapText="1"/>
    </xf>
    <xf numFmtId="0" fontId="14" fillId="16" borderId="67" xfId="12" applyFont="1" applyFill="1" applyBorder="1" applyAlignment="1">
      <alignment horizontal="left" vertical="center" wrapText="1"/>
    </xf>
    <xf numFmtId="3" fontId="12" fillId="16" borderId="9" xfId="4" applyNumberFormat="1" applyFont="1" applyFill="1" applyBorder="1" applyAlignment="1" applyProtection="1">
      <alignment vertical="center"/>
      <protection locked="0"/>
    </xf>
    <xf numFmtId="3" fontId="12" fillId="16" borderId="9"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protection locked="0"/>
    </xf>
    <xf numFmtId="0" fontId="15" fillId="16" borderId="65" xfId="12" applyFont="1" applyFill="1" applyBorder="1" applyAlignment="1">
      <alignment horizontal="left" vertical="center" wrapText="1"/>
    </xf>
    <xf numFmtId="0" fontId="15" fillId="16" borderId="67" xfId="12" applyFont="1" applyFill="1" applyBorder="1" applyAlignment="1">
      <alignment horizontal="left" vertical="center" wrapText="1"/>
    </xf>
    <xf numFmtId="3" fontId="12" fillId="16" borderId="9" xfId="4" applyNumberFormat="1" applyFont="1" applyFill="1" applyBorder="1" applyAlignment="1" applyProtection="1">
      <alignment horizontal="right" vertical="center"/>
      <protection locked="0"/>
    </xf>
    <xf numFmtId="0" fontId="15" fillId="16" borderId="32" xfId="12" applyFont="1" applyFill="1" applyBorder="1" applyAlignment="1">
      <alignment horizontal="left" wrapText="1"/>
    </xf>
    <xf numFmtId="0" fontId="15" fillId="16" borderId="67" xfId="12" applyFont="1" applyFill="1" applyBorder="1" applyAlignment="1">
      <alignment horizontal="left" wrapText="1"/>
    </xf>
    <xf numFmtId="0" fontId="15" fillId="16" borderId="65" xfId="12" applyFont="1" applyFill="1" applyBorder="1" applyAlignment="1">
      <alignment horizontal="left" wrapText="1"/>
    </xf>
    <xf numFmtId="0" fontId="15" fillId="16" borderId="42" xfId="12" applyFont="1" applyFill="1" applyBorder="1" applyAlignment="1">
      <alignment horizontal="left" wrapText="1"/>
    </xf>
    <xf numFmtId="0" fontId="4" fillId="16" borderId="115" xfId="12" applyFont="1" applyFill="1" applyBorder="1" applyAlignment="1">
      <alignment horizontal="left" vertical="center" wrapText="1"/>
    </xf>
    <xf numFmtId="3" fontId="12" fillId="16" borderId="109" xfId="4" applyNumberFormat="1" applyFont="1" applyFill="1" applyBorder="1" applyAlignment="1" applyProtection="1">
      <alignment vertical="center"/>
      <protection locked="0"/>
    </xf>
    <xf numFmtId="3" fontId="195" fillId="29" borderId="59" xfId="4" applyNumberFormat="1" applyFont="1" applyFill="1" applyBorder="1" applyAlignment="1">
      <alignment vertical="center"/>
    </xf>
    <xf numFmtId="3" fontId="195" fillId="29" borderId="14" xfId="4" applyNumberFormat="1" applyFont="1" applyFill="1" applyBorder="1" applyAlignment="1" applyProtection="1">
      <alignment vertical="center"/>
    </xf>
    <xf numFmtId="3" fontId="195" fillId="29" borderId="14" xfId="4" applyNumberFormat="1" applyFont="1" applyFill="1" applyBorder="1" applyAlignment="1">
      <alignment vertical="center"/>
    </xf>
    <xf numFmtId="3" fontId="195" fillId="29" borderId="59" xfId="4" applyNumberFormat="1" applyFont="1" applyFill="1" applyBorder="1" applyAlignment="1" applyProtection="1">
      <alignment vertical="center"/>
    </xf>
    <xf numFmtId="3" fontId="13" fillId="16" borderId="116" xfId="4" applyNumberFormat="1" applyFont="1" applyFill="1" applyBorder="1" applyAlignment="1" applyProtection="1">
      <alignment horizontal="right" vertical="center"/>
      <protection locked="0"/>
    </xf>
    <xf numFmtId="3" fontId="13" fillId="16" borderId="111" xfId="4" applyNumberFormat="1" applyFont="1" applyFill="1" applyBorder="1" applyAlignment="1" applyProtection="1">
      <alignment horizontal="right" vertical="center"/>
      <protection locked="0"/>
    </xf>
    <xf numFmtId="3" fontId="13" fillId="16" borderId="88" xfId="4" applyNumberFormat="1" applyFont="1" applyFill="1" applyBorder="1" applyAlignment="1" applyProtection="1">
      <alignment horizontal="right" vertical="center"/>
      <protection locked="0"/>
    </xf>
    <xf numFmtId="3" fontId="13" fillId="16" borderId="48" xfId="4" applyNumberFormat="1" applyFont="1" applyFill="1" applyBorder="1" applyAlignment="1" applyProtection="1">
      <alignment horizontal="right" vertical="center"/>
      <protection locked="0"/>
    </xf>
    <xf numFmtId="3" fontId="195" fillId="29" borderId="59" xfId="4" applyNumberFormat="1" applyFont="1" applyFill="1" applyBorder="1" applyAlignment="1" applyProtection="1">
      <alignment horizontal="right" vertical="center"/>
    </xf>
    <xf numFmtId="3" fontId="195" fillId="29" borderId="14" xfId="4" applyNumberFormat="1" applyFont="1" applyFill="1" applyBorder="1" applyAlignment="1" applyProtection="1">
      <alignment horizontal="right" vertical="center"/>
    </xf>
    <xf numFmtId="3" fontId="195" fillId="29" borderId="59" xfId="4" applyNumberFormat="1" applyFont="1" applyFill="1" applyBorder="1" applyAlignment="1" applyProtection="1">
      <alignment horizontal="right" vertical="center"/>
      <protection locked="0"/>
    </xf>
    <xf numFmtId="3" fontId="195" fillId="29" borderId="14" xfId="4" applyNumberFormat="1" applyFont="1" applyFill="1" applyBorder="1" applyAlignment="1" applyProtection="1">
      <alignment horizontal="right" vertical="center"/>
      <protection locked="0"/>
    </xf>
    <xf numFmtId="3" fontId="195" fillId="29" borderId="55" xfId="4" applyNumberFormat="1" applyFont="1" applyFill="1" applyBorder="1" applyAlignment="1" applyProtection="1">
      <alignment vertical="center"/>
    </xf>
    <xf numFmtId="3" fontId="195" fillId="29" borderId="56" xfId="4" applyNumberFormat="1" applyFont="1" applyFill="1" applyBorder="1" applyAlignment="1" applyProtection="1">
      <alignment vertical="center"/>
    </xf>
    <xf numFmtId="3" fontId="13" fillId="16" borderId="70" xfId="4" applyNumberFormat="1" applyFont="1" applyFill="1" applyBorder="1" applyAlignment="1" applyProtection="1">
      <alignment horizontal="right" vertical="center"/>
      <protection locked="0"/>
    </xf>
    <xf numFmtId="3" fontId="13" fillId="16" borderId="47" xfId="4" applyNumberFormat="1" applyFont="1" applyFill="1" applyBorder="1" applyAlignment="1" applyProtection="1">
      <alignment horizontal="right" vertical="center"/>
      <protection locked="0"/>
    </xf>
    <xf numFmtId="3" fontId="13" fillId="16" borderId="90" xfId="4" applyNumberFormat="1" applyFont="1" applyFill="1" applyBorder="1" applyAlignment="1" applyProtection="1">
      <alignment horizontal="right" vertical="center"/>
      <protection locked="0"/>
    </xf>
    <xf numFmtId="3" fontId="12" fillId="16" borderId="107" xfId="4" applyNumberFormat="1" applyFont="1" applyFill="1" applyBorder="1" applyAlignment="1" applyProtection="1">
      <alignment horizontal="right" vertical="center"/>
      <protection locked="0"/>
    </xf>
    <xf numFmtId="0" fontId="44" fillId="30" borderId="23" xfId="4" applyFont="1" applyFill="1" applyBorder="1" applyAlignment="1" applyProtection="1">
      <alignment horizontal="center" vertical="center" wrapText="1"/>
    </xf>
    <xf numFmtId="174" fontId="196" fillId="31" borderId="92" xfId="4" applyNumberFormat="1" applyFont="1" applyFill="1" applyBorder="1" applyAlignment="1" applyProtection="1">
      <alignment horizontal="center" vertical="center"/>
    </xf>
    <xf numFmtId="174" fontId="196" fillId="31" borderId="91" xfId="4" applyNumberFormat="1" applyFont="1" applyFill="1" applyBorder="1" applyAlignment="1" applyProtection="1">
      <alignment horizontal="center" vertical="center"/>
    </xf>
    <xf numFmtId="174" fontId="196" fillId="31" borderId="74" xfId="4" applyNumberFormat="1" applyFont="1" applyFill="1" applyBorder="1" applyAlignment="1" applyProtection="1">
      <alignment horizontal="center" vertical="center"/>
    </xf>
    <xf numFmtId="174" fontId="196" fillId="31" borderId="71" xfId="4" applyNumberFormat="1" applyFont="1" applyFill="1" applyBorder="1" applyAlignment="1" applyProtection="1">
      <alignment horizontal="center" vertical="center"/>
    </xf>
    <xf numFmtId="174" fontId="196" fillId="31" borderId="77" xfId="4" applyNumberFormat="1" applyFont="1" applyFill="1" applyBorder="1" applyAlignment="1" applyProtection="1">
      <alignment horizontal="center" vertical="center"/>
    </xf>
    <xf numFmtId="174" fontId="196" fillId="31" borderId="66" xfId="4" applyNumberFormat="1" applyFont="1" applyFill="1" applyBorder="1" applyAlignment="1" applyProtection="1">
      <alignment horizontal="center" vertical="center"/>
    </xf>
    <xf numFmtId="174" fontId="197" fillId="31" borderId="96" xfId="4" applyNumberFormat="1" applyFont="1" applyFill="1" applyBorder="1" applyAlignment="1" applyProtection="1">
      <alignment horizontal="center" vertical="center"/>
    </xf>
    <xf numFmtId="174" fontId="197" fillId="31" borderId="97" xfId="4" applyNumberFormat="1" applyFont="1" applyFill="1" applyBorder="1" applyAlignment="1" applyProtection="1">
      <alignment horizontal="center" vertical="center"/>
    </xf>
    <xf numFmtId="174" fontId="197" fillId="31" borderId="98" xfId="4" applyNumberFormat="1" applyFont="1" applyFill="1" applyBorder="1" applyAlignment="1" applyProtection="1">
      <alignment horizontal="center" vertical="center"/>
    </xf>
    <xf numFmtId="1" fontId="4" fillId="18" borderId="117" xfId="4" applyNumberFormat="1" applyFont="1" applyFill="1" applyBorder="1" applyAlignment="1">
      <alignment horizontal="left" vertical="center" wrapText="1"/>
    </xf>
    <xf numFmtId="1" fontId="198" fillId="16" borderId="118" xfId="4" applyNumberFormat="1" applyFont="1" applyFill="1" applyBorder="1" applyAlignment="1">
      <alignment horizontal="left" vertical="center" wrapText="1"/>
    </xf>
    <xf numFmtId="3" fontId="191" fillId="23" borderId="83" xfId="4" applyNumberFormat="1" applyFont="1" applyFill="1" applyBorder="1" applyAlignment="1" applyProtection="1">
      <alignment horizontal="right" vertical="center"/>
    </xf>
    <xf numFmtId="3" fontId="191" fillId="23" borderId="84" xfId="4" applyNumberFormat="1" applyFont="1" applyFill="1" applyBorder="1" applyAlignment="1" applyProtection="1">
      <alignment horizontal="right" vertical="center"/>
    </xf>
    <xf numFmtId="3" fontId="191" fillId="23" borderId="85" xfId="4" applyNumberFormat="1" applyFont="1" applyFill="1" applyBorder="1" applyAlignment="1" applyProtection="1">
      <alignment horizontal="right" vertical="center"/>
    </xf>
    <xf numFmtId="3" fontId="4" fillId="16" borderId="40" xfId="4" applyNumberFormat="1" applyFont="1" applyFill="1" applyBorder="1" applyAlignment="1" applyProtection="1">
      <alignment horizontal="right" vertical="center"/>
    </xf>
    <xf numFmtId="3" fontId="4" fillId="16" borderId="62" xfId="4" applyNumberFormat="1" applyFont="1" applyFill="1" applyBorder="1" applyAlignment="1" applyProtection="1">
      <alignment horizontal="right" vertical="center"/>
    </xf>
    <xf numFmtId="3" fontId="184" fillId="18" borderId="24" xfId="4" applyNumberFormat="1" applyFont="1" applyFill="1" applyBorder="1" applyAlignment="1" applyProtection="1">
      <alignment horizontal="right" vertical="center"/>
    </xf>
    <xf numFmtId="3" fontId="184" fillId="18" borderId="62" xfId="4" applyNumberFormat="1" applyFont="1" applyFill="1" applyBorder="1" applyAlignment="1" applyProtection="1">
      <alignment horizontal="right" vertical="center"/>
    </xf>
    <xf numFmtId="3" fontId="182" fillId="18" borderId="59" xfId="4" applyNumberFormat="1" applyFont="1" applyFill="1" applyBorder="1" applyAlignment="1" applyProtection="1">
      <alignment horizontal="right" vertical="center"/>
    </xf>
    <xf numFmtId="3" fontId="182" fillId="18" borderId="14" xfId="4" applyNumberFormat="1" applyFont="1" applyFill="1" applyBorder="1" applyAlignment="1" applyProtection="1">
      <alignment horizontal="right" vertical="center"/>
    </xf>
    <xf numFmtId="3" fontId="182" fillId="18" borderId="12" xfId="4" applyNumberFormat="1" applyFont="1" applyFill="1" applyBorder="1" applyAlignment="1" applyProtection="1">
      <alignment horizontal="right" vertical="center"/>
    </xf>
    <xf numFmtId="174" fontId="196" fillId="31" borderId="59" xfId="4" applyNumberFormat="1" applyFont="1" applyFill="1" applyBorder="1" applyAlignment="1" applyProtection="1">
      <alignment horizontal="center" vertical="center"/>
    </xf>
    <xf numFmtId="174" fontId="196" fillId="31" borderId="14" xfId="4" applyNumberFormat="1" applyFont="1" applyFill="1" applyBorder="1" applyAlignment="1" applyProtection="1">
      <alignment horizontal="center" vertical="center"/>
    </xf>
    <xf numFmtId="174" fontId="196" fillId="31" borderId="12" xfId="4" applyNumberFormat="1" applyFont="1" applyFill="1" applyBorder="1" applyAlignment="1" applyProtection="1">
      <alignment horizontal="center" vertical="center"/>
    </xf>
    <xf numFmtId="3" fontId="88" fillId="16" borderId="55" xfId="4" quotePrefix="1" applyNumberFormat="1" applyFont="1" applyFill="1" applyBorder="1" applyAlignment="1" applyProtection="1">
      <alignment horizontal="center" vertical="center"/>
    </xf>
    <xf numFmtId="3" fontId="88" fillId="16" borderId="56" xfId="4" quotePrefix="1" applyNumberFormat="1" applyFont="1" applyFill="1" applyBorder="1" applyAlignment="1" applyProtection="1">
      <alignment horizontal="center" vertical="center"/>
    </xf>
    <xf numFmtId="3" fontId="88" fillId="16" borderId="57" xfId="4" quotePrefix="1" applyNumberFormat="1" applyFont="1" applyFill="1" applyBorder="1" applyAlignment="1" applyProtection="1">
      <alignment horizontal="center" vertical="center"/>
    </xf>
    <xf numFmtId="3" fontId="4" fillId="16" borderId="9" xfId="4" applyNumberFormat="1" applyFont="1" applyFill="1" applyBorder="1" applyAlignment="1" applyProtection="1">
      <alignment horizontal="right" vertical="center"/>
    </xf>
    <xf numFmtId="3" fontId="7" fillId="18" borderId="62" xfId="4" applyNumberFormat="1" applyFont="1" applyFill="1" applyBorder="1" applyAlignment="1" applyProtection="1">
      <alignment horizontal="right" vertical="center"/>
    </xf>
    <xf numFmtId="0" fontId="4" fillId="16" borderId="0" xfId="4" applyFont="1" applyFill="1" applyAlignment="1" applyProtection="1">
      <alignment vertical="center"/>
    </xf>
    <xf numFmtId="3" fontId="4" fillId="16" borderId="0" xfId="4" applyNumberFormat="1" applyFont="1" applyFill="1" applyAlignment="1" applyProtection="1">
      <alignment horizontal="right" vertical="center"/>
    </xf>
    <xf numFmtId="3" fontId="4" fillId="16" borderId="0" xfId="4" applyNumberFormat="1" applyFont="1" applyFill="1" applyBorder="1" applyAlignment="1" applyProtection="1">
      <alignment horizontal="right"/>
    </xf>
    <xf numFmtId="0" fontId="29" fillId="16" borderId="0" xfId="4" applyFont="1" applyFill="1"/>
    <xf numFmtId="3" fontId="4" fillId="16" borderId="18" xfId="4" applyNumberFormat="1" applyFont="1" applyFill="1" applyBorder="1" applyAlignment="1" applyProtection="1">
      <alignment horizontal="right" vertical="center"/>
    </xf>
    <xf numFmtId="3" fontId="4" fillId="16" borderId="17" xfId="4" applyNumberFormat="1" applyFont="1" applyFill="1" applyBorder="1" applyAlignment="1" applyProtection="1">
      <alignment horizontal="right" vertical="center"/>
    </xf>
    <xf numFmtId="3" fontId="4" fillId="16" borderId="47" xfId="4" applyNumberFormat="1" applyFont="1" applyFill="1" applyBorder="1" applyAlignment="1" applyProtection="1">
      <alignment horizontal="right" vertical="center"/>
    </xf>
    <xf numFmtId="3" fontId="4" fillId="16" borderId="72" xfId="4" applyNumberFormat="1" applyFont="1" applyFill="1" applyBorder="1" applyAlignment="1" applyProtection="1">
      <alignment horizontal="right" vertical="center"/>
    </xf>
    <xf numFmtId="3" fontId="4" fillId="16" borderId="56" xfId="4" applyNumberFormat="1" applyFont="1" applyFill="1" applyBorder="1" applyAlignment="1" applyProtection="1">
      <alignment horizontal="right" vertical="center"/>
    </xf>
    <xf numFmtId="3" fontId="4" fillId="16" borderId="57" xfId="4" applyNumberFormat="1" applyFont="1" applyFill="1" applyBorder="1" applyAlignment="1" applyProtection="1">
      <alignment horizontal="right" vertical="center"/>
    </xf>
    <xf numFmtId="3" fontId="4" fillId="28" borderId="31" xfId="4" applyNumberFormat="1" applyFont="1" applyFill="1" applyBorder="1" applyAlignment="1" applyProtection="1">
      <alignment horizontal="right" vertical="center"/>
    </xf>
    <xf numFmtId="3" fontId="4" fillId="28" borderId="74" xfId="4" applyNumberFormat="1" applyFont="1" applyFill="1" applyBorder="1" applyAlignment="1" applyProtection="1">
      <alignment horizontal="right" vertical="center"/>
    </xf>
    <xf numFmtId="3" fontId="4" fillId="28" borderId="37" xfId="4" applyNumberFormat="1" applyFont="1" applyFill="1" applyBorder="1" applyAlignment="1" applyProtection="1">
      <alignment horizontal="right" vertical="center"/>
    </xf>
    <xf numFmtId="3" fontId="4" fillId="28" borderId="87" xfId="4" applyNumberFormat="1" applyFont="1" applyFill="1" applyBorder="1" applyAlignment="1" applyProtection="1">
      <alignment horizontal="right" vertical="center"/>
    </xf>
    <xf numFmtId="3" fontId="12" fillId="16" borderId="14" xfId="4" applyNumberFormat="1" applyFont="1" applyFill="1" applyBorder="1" applyAlignment="1" applyProtection="1">
      <alignment horizontal="right" vertical="center"/>
    </xf>
    <xf numFmtId="3" fontId="12" fillId="16" borderId="12" xfId="4" applyNumberFormat="1" applyFont="1" applyFill="1" applyBorder="1" applyAlignment="1" applyProtection="1">
      <alignment horizontal="right" vertical="center"/>
    </xf>
    <xf numFmtId="3" fontId="4" fillId="28" borderId="36" xfId="4" applyNumberFormat="1" applyFont="1" applyFill="1" applyBorder="1" applyAlignment="1" applyProtection="1">
      <alignment horizontal="right" vertical="center"/>
    </xf>
    <xf numFmtId="3" fontId="4" fillId="28" borderId="81" xfId="4" applyNumberFormat="1" applyFont="1" applyFill="1" applyBorder="1" applyAlignment="1" applyProtection="1">
      <alignment horizontal="right" vertical="center"/>
    </xf>
    <xf numFmtId="3" fontId="12" fillId="16" borderId="14" xfId="0" applyNumberFormat="1" applyFont="1" applyFill="1" applyBorder="1" applyAlignment="1" applyProtection="1">
      <alignment horizontal="right" vertical="center"/>
    </xf>
    <xf numFmtId="3" fontId="12" fillId="16" borderId="12" xfId="0" applyNumberFormat="1" applyFont="1" applyFill="1" applyBorder="1" applyAlignment="1" applyProtection="1">
      <alignment horizontal="right" vertical="center"/>
    </xf>
    <xf numFmtId="3" fontId="4" fillId="28" borderId="111" xfId="0" applyNumberFormat="1" applyFont="1" applyFill="1" applyBorder="1" applyAlignment="1" applyProtection="1">
      <alignment horizontal="right" vertical="center"/>
    </xf>
    <xf numFmtId="3" fontId="4" fillId="28" borderId="114" xfId="0" applyNumberFormat="1" applyFont="1" applyFill="1" applyBorder="1" applyAlignment="1" applyProtection="1">
      <alignment horizontal="right" vertical="center"/>
    </xf>
    <xf numFmtId="3" fontId="4" fillId="28" borderId="37" xfId="0" applyNumberFormat="1" applyFont="1" applyFill="1" applyBorder="1" applyAlignment="1" applyProtection="1">
      <alignment horizontal="right" vertical="center"/>
    </xf>
    <xf numFmtId="3" fontId="4" fillId="28" borderId="87" xfId="0" applyNumberFormat="1" applyFont="1" applyFill="1" applyBorder="1" applyAlignment="1" applyProtection="1">
      <alignment horizontal="right" vertical="center"/>
    </xf>
    <xf numFmtId="3" fontId="4" fillId="28" borderId="111" xfId="4" applyNumberFormat="1" applyFont="1" applyFill="1" applyBorder="1" applyAlignment="1" applyProtection="1">
      <alignment horizontal="right" vertical="center"/>
    </xf>
    <xf numFmtId="3" fontId="4" fillId="28" borderId="114" xfId="4" applyNumberFormat="1" applyFont="1" applyFill="1" applyBorder="1" applyAlignment="1" applyProtection="1">
      <alignment horizontal="right" vertical="center"/>
    </xf>
    <xf numFmtId="3" fontId="12" fillId="16" borderId="84" xfId="4" applyNumberFormat="1" applyFont="1" applyFill="1" applyBorder="1" applyAlignment="1" applyProtection="1">
      <alignment horizontal="right" vertical="center"/>
    </xf>
    <xf numFmtId="3" fontId="12" fillId="16" borderId="85" xfId="4" applyNumberFormat="1" applyFont="1" applyFill="1" applyBorder="1" applyAlignment="1" applyProtection="1">
      <alignment horizontal="right" vertical="center"/>
    </xf>
    <xf numFmtId="0" fontId="42" fillId="22" borderId="68" xfId="0" quotePrefix="1" applyFont="1" applyFill="1" applyBorder="1" applyAlignment="1" applyProtection="1">
      <alignment horizontal="left"/>
    </xf>
    <xf numFmtId="0" fontId="44" fillId="22" borderId="68" xfId="0" applyFont="1" applyFill="1" applyBorder="1" applyAlignment="1" applyProtection="1">
      <alignment horizontal="left"/>
    </xf>
    <xf numFmtId="0" fontId="44" fillId="22" borderId="68" xfId="0" quotePrefix="1" applyFont="1" applyFill="1" applyBorder="1" applyAlignment="1" applyProtection="1">
      <alignment horizontal="left"/>
    </xf>
    <xf numFmtId="3" fontId="44" fillId="22" borderId="68" xfId="0" applyNumberFormat="1" applyFont="1" applyFill="1" applyBorder="1" applyAlignment="1" applyProtection="1"/>
    <xf numFmtId="0" fontId="33" fillId="16" borderId="9" xfId="0" applyFont="1" applyFill="1" applyBorder="1" applyAlignment="1" applyProtection="1">
      <alignment horizontal="left"/>
    </xf>
    <xf numFmtId="0" fontId="33" fillId="16" borderId="24" xfId="0" applyFont="1" applyFill="1" applyBorder="1" applyAlignment="1" applyProtection="1">
      <alignment horizontal="left"/>
    </xf>
    <xf numFmtId="0" fontId="33" fillId="16" borderId="119" xfId="0" applyFont="1" applyFill="1" applyBorder="1" applyAlignment="1" applyProtection="1">
      <alignment horizontal="left"/>
    </xf>
    <xf numFmtId="0" fontId="33" fillId="16" borderId="28" xfId="0" applyFont="1" applyFill="1" applyBorder="1" applyAlignment="1" applyProtection="1">
      <alignment horizontal="left"/>
    </xf>
    <xf numFmtId="0" fontId="33" fillId="16" borderId="7" xfId="0" applyFont="1" applyFill="1" applyBorder="1" applyAlignment="1" applyProtection="1">
      <alignment horizontal="left"/>
    </xf>
    <xf numFmtId="0" fontId="33" fillId="16" borderId="0" xfId="0" applyFont="1" applyFill="1" applyBorder="1" applyProtection="1"/>
    <xf numFmtId="0" fontId="44" fillId="16" borderId="9" xfId="0" quotePrefix="1" applyFont="1" applyFill="1" applyBorder="1" applyAlignment="1" applyProtection="1">
      <alignment horizontal="center"/>
    </xf>
    <xf numFmtId="0" fontId="44" fillId="16" borderId="8" xfId="0" quotePrefix="1" applyFont="1" applyFill="1" applyBorder="1" applyAlignment="1" applyProtection="1">
      <alignment horizontal="center"/>
    </xf>
    <xf numFmtId="0" fontId="44" fillId="16" borderId="28" xfId="0" quotePrefix="1" applyFont="1" applyFill="1" applyBorder="1" applyAlignment="1" applyProtection="1">
      <alignment horizontal="center"/>
    </xf>
    <xf numFmtId="0" fontId="33" fillId="16" borderId="9" xfId="0" applyFont="1" applyFill="1" applyBorder="1" applyAlignment="1" applyProtection="1">
      <alignment horizontal="center"/>
    </xf>
    <xf numFmtId="0" fontId="33" fillId="16" borderId="9" xfId="0" applyFont="1" applyFill="1" applyBorder="1" applyProtection="1"/>
    <xf numFmtId="0" fontId="108" fillId="16" borderId="0" xfId="0" applyFont="1" applyFill="1" applyProtection="1"/>
    <xf numFmtId="165" fontId="44" fillId="16" borderId="120" xfId="0" applyNumberFormat="1" applyFont="1" applyFill="1" applyBorder="1" applyProtection="1"/>
    <xf numFmtId="165" fontId="44" fillId="16" borderId="121" xfId="0" applyNumberFormat="1" applyFont="1" applyFill="1" applyBorder="1" applyProtection="1"/>
    <xf numFmtId="0" fontId="44" fillId="16" borderId="9" xfId="0" applyFont="1" applyFill="1" applyBorder="1" applyAlignment="1" applyProtection="1"/>
    <xf numFmtId="0" fontId="33" fillId="16" borderId="9" xfId="0" quotePrefix="1" applyFont="1" applyFill="1" applyBorder="1" applyAlignment="1" applyProtection="1">
      <alignment horizontal="left"/>
    </xf>
    <xf numFmtId="3" fontId="33" fillId="16" borderId="9" xfId="0" quotePrefix="1" applyNumberFormat="1" applyFont="1" applyFill="1" applyBorder="1" applyAlignment="1" applyProtection="1"/>
    <xf numFmtId="0" fontId="44" fillId="16" borderId="9" xfId="0" applyFont="1" applyFill="1" applyBorder="1" applyAlignment="1" applyProtection="1">
      <alignment horizontal="left"/>
    </xf>
    <xf numFmtId="3" fontId="44" fillId="16" borderId="9" xfId="0" applyNumberFormat="1" applyFont="1" applyFill="1" applyBorder="1" applyAlignment="1" applyProtection="1">
      <alignment horizontal="right"/>
    </xf>
    <xf numFmtId="165" fontId="33" fillId="16" borderId="4" xfId="0" applyNumberFormat="1" applyFont="1" applyFill="1" applyBorder="1" applyProtection="1"/>
    <xf numFmtId="1" fontId="44" fillId="16" borderId="21" xfId="0" applyNumberFormat="1" applyFont="1" applyFill="1" applyBorder="1" applyAlignment="1" applyProtection="1"/>
    <xf numFmtId="1" fontId="44" fillId="16" borderId="22" xfId="0" applyNumberFormat="1" applyFont="1" applyFill="1" applyBorder="1" applyAlignment="1" applyProtection="1"/>
    <xf numFmtId="0" fontId="33" fillId="16" borderId="2" xfId="0" applyFont="1" applyFill="1" applyBorder="1" applyAlignment="1" applyProtection="1">
      <alignment horizontal="left"/>
    </xf>
    <xf numFmtId="0" fontId="33" fillId="16" borderId="4" xfId="0" applyFont="1" applyFill="1" applyBorder="1" applyAlignment="1" applyProtection="1">
      <alignment horizontal="left"/>
    </xf>
    <xf numFmtId="1" fontId="44" fillId="16" borderId="1" xfId="0" applyNumberFormat="1" applyFont="1" applyFill="1" applyBorder="1" applyProtection="1"/>
    <xf numFmtId="1" fontId="44" fillId="16" borderId="5" xfId="0" applyNumberFormat="1" applyFont="1" applyFill="1" applyBorder="1" applyProtection="1"/>
    <xf numFmtId="0" fontId="33" fillId="16" borderId="0" xfId="0" applyFont="1" applyFill="1" applyBorder="1" applyAlignment="1" applyProtection="1">
      <alignment horizontal="left"/>
    </xf>
    <xf numFmtId="1" fontId="44" fillId="16" borderId="0" xfId="0" applyNumberFormat="1" applyFont="1" applyFill="1" applyBorder="1" applyProtection="1"/>
    <xf numFmtId="0" fontId="44" fillId="16" borderId="0" xfId="0" applyFont="1" applyFill="1" applyBorder="1" applyAlignment="1" applyProtection="1">
      <alignment horizontal="left"/>
    </xf>
    <xf numFmtId="0" fontId="44" fillId="16" borderId="0" xfId="0" applyFont="1" applyFill="1" applyBorder="1" applyProtection="1"/>
    <xf numFmtId="165" fontId="109" fillId="16" borderId="0" xfId="0" quotePrefix="1" applyNumberFormat="1" applyFont="1" applyFill="1" applyBorder="1" applyAlignment="1" applyProtection="1">
      <alignment horizontal="left"/>
    </xf>
    <xf numFmtId="0" fontId="41" fillId="16" borderId="0" xfId="0" applyFont="1" applyFill="1" applyProtection="1"/>
    <xf numFmtId="0" fontId="33" fillId="16" borderId="96" xfId="0" applyFont="1" applyFill="1" applyBorder="1" applyAlignment="1" applyProtection="1">
      <alignment horizontal="left"/>
    </xf>
    <xf numFmtId="3" fontId="33" fillId="16" borderId="96" xfId="0" quotePrefix="1" applyNumberFormat="1" applyFont="1" applyFill="1" applyBorder="1" applyAlignment="1" applyProtection="1"/>
    <xf numFmtId="0" fontId="33" fillId="16" borderId="99" xfId="0" applyFont="1" applyFill="1" applyBorder="1" applyAlignment="1" applyProtection="1">
      <alignment horizontal="left"/>
    </xf>
    <xf numFmtId="3" fontId="33" fillId="16" borderId="99" xfId="0" quotePrefix="1" applyNumberFormat="1" applyFont="1" applyFill="1" applyBorder="1" applyAlignment="1" applyProtection="1"/>
    <xf numFmtId="0" fontId="33" fillId="16" borderId="122" xfId="0" applyFont="1" applyFill="1" applyBorder="1" applyAlignment="1" applyProtection="1">
      <alignment horizontal="left"/>
    </xf>
    <xf numFmtId="0" fontId="33" fillId="16" borderId="123" xfId="0" applyFont="1" applyFill="1" applyBorder="1" applyAlignment="1" applyProtection="1">
      <alignment horizontal="left"/>
    </xf>
    <xf numFmtId="0" fontId="33" fillId="16" borderId="124" xfId="0" applyFont="1" applyFill="1" applyBorder="1" applyAlignment="1" applyProtection="1">
      <alignment horizontal="left"/>
    </xf>
    <xf numFmtId="0" fontId="110" fillId="16" borderId="124" xfId="0" applyFont="1" applyFill="1" applyBorder="1" applyAlignment="1" applyProtection="1">
      <alignment horizontal="left"/>
    </xf>
    <xf numFmtId="0" fontId="33" fillId="16" borderId="125" xfId="0" applyFont="1" applyFill="1" applyBorder="1" applyAlignment="1" applyProtection="1">
      <alignment horizontal="left"/>
    </xf>
    <xf numFmtId="0" fontId="33" fillId="16" borderId="97" xfId="0" applyFont="1" applyFill="1" applyBorder="1" applyAlignment="1" applyProtection="1">
      <alignment horizontal="left"/>
    </xf>
    <xf numFmtId="0" fontId="42" fillId="20" borderId="68" xfId="0" applyFont="1" applyFill="1" applyBorder="1" applyAlignment="1" applyProtection="1">
      <alignment horizontal="left"/>
    </xf>
    <xf numFmtId="0" fontId="33" fillId="20" borderId="68" xfId="0" applyFont="1" applyFill="1" applyBorder="1" applyAlignment="1" applyProtection="1">
      <alignment horizontal="left"/>
    </xf>
    <xf numFmtId="0" fontId="44" fillId="20" borderId="68" xfId="0" quotePrefix="1" applyFont="1" applyFill="1" applyBorder="1" applyAlignment="1" applyProtection="1">
      <alignment horizontal="left"/>
    </xf>
    <xf numFmtId="3" fontId="44" fillId="20" borderId="68" xfId="0" applyNumberFormat="1" applyFont="1" applyFill="1" applyBorder="1" applyAlignment="1" applyProtection="1"/>
    <xf numFmtId="0" fontId="33" fillId="18" borderId="96" xfId="0" applyFont="1" applyFill="1" applyBorder="1" applyAlignment="1" applyProtection="1">
      <alignment horizontal="left"/>
    </xf>
    <xf numFmtId="1" fontId="44" fillId="18" borderId="96" xfId="0" applyNumberFormat="1" applyFont="1" applyFill="1" applyBorder="1" applyAlignment="1" applyProtection="1"/>
    <xf numFmtId="0" fontId="33" fillId="18" borderId="97" xfId="0" applyFont="1" applyFill="1" applyBorder="1" applyAlignment="1" applyProtection="1">
      <alignment horizontal="left"/>
    </xf>
    <xf numFmtId="1" fontId="44" fillId="18" borderId="97" xfId="0" applyNumberFormat="1" applyFont="1" applyFill="1" applyBorder="1" applyAlignment="1" applyProtection="1"/>
    <xf numFmtId="0" fontId="33" fillId="18" borderId="126" xfId="0" applyFont="1" applyFill="1" applyBorder="1" applyAlignment="1" applyProtection="1">
      <alignment horizontal="left"/>
    </xf>
    <xf numFmtId="1" fontId="44" fillId="18" borderId="99" xfId="0" applyNumberFormat="1" applyFont="1" applyFill="1" applyBorder="1" applyAlignment="1" applyProtection="1"/>
    <xf numFmtId="3" fontId="33" fillId="16" borderId="125" xfId="0" applyNumberFormat="1" applyFont="1" applyFill="1" applyBorder="1" applyAlignment="1" applyProtection="1"/>
    <xf numFmtId="3" fontId="33" fillId="16" borderId="97" xfId="0" applyNumberFormat="1" applyFont="1" applyFill="1" applyBorder="1" applyAlignment="1" applyProtection="1"/>
    <xf numFmtId="3" fontId="33" fillId="16" borderId="96" xfId="0" applyNumberFormat="1" applyFont="1" applyFill="1" applyBorder="1" applyAlignment="1" applyProtection="1"/>
    <xf numFmtId="3" fontId="33" fillId="16" borderId="98" xfId="0" applyNumberFormat="1" applyFont="1" applyFill="1" applyBorder="1" applyAlignment="1" applyProtection="1"/>
    <xf numFmtId="3" fontId="33" fillId="16" borderId="26" xfId="0" applyNumberFormat="1" applyFont="1" applyFill="1" applyBorder="1" applyAlignment="1" applyProtection="1"/>
    <xf numFmtId="3" fontId="33" fillId="16" borderId="7" xfId="0" applyNumberFormat="1" applyFont="1" applyFill="1" applyBorder="1" applyAlignment="1" applyProtection="1"/>
    <xf numFmtId="3" fontId="33" fillId="16" borderId="28" xfId="0" applyNumberFormat="1" applyFont="1" applyFill="1" applyBorder="1" applyAlignment="1" applyProtection="1"/>
    <xf numFmtId="3" fontId="33" fillId="16" borderId="24" xfId="0" applyNumberFormat="1" applyFont="1" applyFill="1" applyBorder="1" applyAlignment="1" applyProtection="1"/>
    <xf numFmtId="0" fontId="33" fillId="16" borderId="97" xfId="0" quotePrefix="1" applyFont="1" applyFill="1" applyBorder="1" applyAlignment="1" applyProtection="1">
      <alignment horizontal="left"/>
    </xf>
    <xf numFmtId="0" fontId="33" fillId="16" borderId="98" xfId="0" applyFont="1" applyFill="1" applyBorder="1" applyAlignment="1" applyProtection="1">
      <alignment horizontal="left"/>
    </xf>
    <xf numFmtId="0" fontId="33" fillId="16" borderId="99" xfId="0" quotePrefix="1" applyFont="1" applyFill="1" applyBorder="1" applyAlignment="1" applyProtection="1">
      <alignment horizontal="left"/>
    </xf>
    <xf numFmtId="0" fontId="33" fillId="16" borderId="98" xfId="0" quotePrefix="1" applyFont="1" applyFill="1" applyBorder="1" applyAlignment="1" applyProtection="1">
      <alignment horizontal="left"/>
    </xf>
    <xf numFmtId="0" fontId="110" fillId="16" borderId="98" xfId="0" applyFont="1" applyFill="1" applyBorder="1" applyAlignment="1" applyProtection="1">
      <alignment horizontal="left"/>
    </xf>
    <xf numFmtId="0" fontId="42" fillId="23" borderId="68" xfId="0" quotePrefix="1" applyFont="1" applyFill="1" applyBorder="1" applyAlignment="1" applyProtection="1">
      <alignment horizontal="left"/>
    </xf>
    <xf numFmtId="0" fontId="44" fillId="23" borderId="68" xfId="0" applyFont="1" applyFill="1" applyBorder="1" applyAlignment="1" applyProtection="1">
      <alignment horizontal="left"/>
    </xf>
    <xf numFmtId="0" fontId="44" fillId="23" borderId="68" xfId="0" quotePrefix="1" applyFont="1" applyFill="1" applyBorder="1" applyAlignment="1" applyProtection="1">
      <alignment horizontal="left"/>
    </xf>
    <xf numFmtId="3" fontId="44" fillId="23" borderId="68" xfId="0" applyNumberFormat="1" applyFont="1" applyFill="1" applyBorder="1" applyAlignment="1" applyProtection="1"/>
    <xf numFmtId="0" fontId="33" fillId="16" borderId="113" xfId="0" quotePrefix="1" applyFont="1" applyFill="1" applyBorder="1" applyAlignment="1" applyProtection="1">
      <alignment horizontal="left"/>
    </xf>
    <xf numFmtId="0" fontId="33" fillId="16" borderId="113" xfId="0" applyFont="1" applyFill="1" applyBorder="1" applyAlignment="1" applyProtection="1">
      <alignment horizontal="left"/>
    </xf>
    <xf numFmtId="3" fontId="33" fillId="16" borderId="113" xfId="0" applyNumberFormat="1" applyFont="1" applyFill="1" applyBorder="1" applyAlignment="1" applyProtection="1"/>
    <xf numFmtId="0" fontId="33" fillId="22" borderId="24" xfId="0" applyFont="1" applyFill="1" applyBorder="1" applyAlignment="1" applyProtection="1">
      <alignment horizontal="left"/>
    </xf>
    <xf numFmtId="3" fontId="33" fillId="22" borderId="24" xfId="0" applyNumberFormat="1" applyFont="1" applyFill="1" applyBorder="1" applyAlignment="1" applyProtection="1"/>
    <xf numFmtId="0" fontId="33" fillId="22" borderId="96" xfId="0" applyFont="1" applyFill="1" applyBorder="1" applyAlignment="1" applyProtection="1">
      <alignment horizontal="left"/>
    </xf>
    <xf numFmtId="0" fontId="33" fillId="22" borderId="96" xfId="0" quotePrefix="1" applyFont="1" applyFill="1" applyBorder="1" applyAlignment="1" applyProtection="1">
      <alignment horizontal="left"/>
    </xf>
    <xf numFmtId="3" fontId="33" fillId="22" borderId="96" xfId="0" applyNumberFormat="1" applyFont="1" applyFill="1" applyBorder="1" applyAlignment="1" applyProtection="1"/>
    <xf numFmtId="0" fontId="33" fillId="22" borderId="99" xfId="0" applyFont="1" applyFill="1" applyBorder="1" applyAlignment="1" applyProtection="1">
      <alignment horizontal="left"/>
    </xf>
    <xf numFmtId="0" fontId="110" fillId="22" borderId="126" xfId="0" applyFont="1" applyFill="1" applyBorder="1" applyAlignment="1" applyProtection="1">
      <alignment horizontal="left"/>
    </xf>
    <xf numFmtId="0" fontId="33" fillId="22" borderId="99" xfId="0" quotePrefix="1" applyFont="1" applyFill="1" applyBorder="1" applyAlignment="1" applyProtection="1">
      <alignment horizontal="left"/>
    </xf>
    <xf numFmtId="3" fontId="33" fillId="22" borderId="99" xfId="0" applyNumberFormat="1" applyFont="1" applyFill="1" applyBorder="1" applyAlignment="1" applyProtection="1"/>
    <xf numFmtId="3" fontId="33" fillId="16" borderId="97" xfId="0" quotePrefix="1" applyNumberFormat="1" applyFont="1" applyFill="1" applyBorder="1" applyAlignment="1" applyProtection="1"/>
    <xf numFmtId="3" fontId="33" fillId="16" borderId="98" xfId="0" quotePrefix="1" applyNumberFormat="1" applyFont="1" applyFill="1" applyBorder="1" applyAlignment="1" applyProtection="1"/>
    <xf numFmtId="164" fontId="33" fillId="16" borderId="113" xfId="1" applyFont="1" applyFill="1" applyBorder="1" applyAlignment="1" applyProtection="1">
      <alignment horizontal="left"/>
    </xf>
    <xf numFmtId="0" fontId="110" fillId="16" borderId="113" xfId="0" applyFont="1" applyFill="1" applyBorder="1" applyAlignment="1" applyProtection="1">
      <alignment horizontal="left"/>
    </xf>
    <xf numFmtId="3" fontId="33" fillId="16" borderId="113" xfId="0" quotePrefix="1" applyNumberFormat="1" applyFont="1" applyFill="1" applyBorder="1" applyAlignment="1" applyProtection="1"/>
    <xf numFmtId="0" fontId="33" fillId="32" borderId="24" xfId="0" applyFont="1" applyFill="1" applyBorder="1" applyAlignment="1" applyProtection="1">
      <alignment horizontal="left"/>
    </xf>
    <xf numFmtId="0" fontId="33" fillId="32" borderId="24" xfId="0" quotePrefix="1" applyFont="1" applyFill="1" applyBorder="1" applyAlignment="1" applyProtection="1">
      <alignment horizontal="left"/>
    </xf>
    <xf numFmtId="3" fontId="33" fillId="32" borderId="24" xfId="0" quotePrefix="1" applyNumberFormat="1" applyFont="1" applyFill="1" applyBorder="1" applyAlignment="1" applyProtection="1"/>
    <xf numFmtId="0" fontId="42" fillId="25" borderId="68" xfId="0" applyFont="1" applyFill="1" applyBorder="1" applyAlignment="1" applyProtection="1">
      <alignment horizontal="left"/>
    </xf>
    <xf numFmtId="0" fontId="44" fillId="25" borderId="68" xfId="0" applyFont="1" applyFill="1" applyBorder="1" applyAlignment="1" applyProtection="1">
      <alignment horizontal="left"/>
    </xf>
    <xf numFmtId="3" fontId="44" fillId="25" borderId="68" xfId="0" applyNumberFormat="1" applyFont="1" applyFill="1" applyBorder="1" applyAlignment="1" applyProtection="1"/>
    <xf numFmtId="3" fontId="190" fillId="25" borderId="84" xfId="4" applyNumberFormat="1" applyFont="1" applyFill="1" applyBorder="1" applyAlignment="1" applyProtection="1">
      <alignment vertical="center"/>
    </xf>
    <xf numFmtId="1" fontId="33" fillId="0" borderId="96" xfId="0" quotePrefix="1" applyNumberFormat="1" applyFont="1" applyBorder="1" applyAlignment="1" applyProtection="1"/>
    <xf numFmtId="165" fontId="33" fillId="0" borderId="112" xfId="0" applyNumberFormat="1" applyFont="1" applyBorder="1" applyProtection="1"/>
    <xf numFmtId="3" fontId="33" fillId="0" borderId="97" xfId="0" quotePrefix="1" applyNumberFormat="1" applyFont="1" applyBorder="1" applyAlignment="1" applyProtection="1"/>
    <xf numFmtId="165" fontId="33" fillId="0" borderId="34" xfId="0" applyNumberFormat="1" applyFont="1" applyBorder="1" applyProtection="1"/>
    <xf numFmtId="165" fontId="33" fillId="16" borderId="97" xfId="0" applyNumberFormat="1" applyFont="1" applyFill="1" applyBorder="1" applyProtection="1"/>
    <xf numFmtId="1" fontId="33" fillId="0" borderId="97" xfId="0" quotePrefix="1" applyNumberFormat="1" applyFont="1" applyBorder="1" applyAlignment="1" applyProtection="1"/>
    <xf numFmtId="1" fontId="44" fillId="0" borderId="97" xfId="0" applyNumberFormat="1" applyFont="1" applyBorder="1" applyAlignment="1" applyProtection="1"/>
    <xf numFmtId="1" fontId="44" fillId="0" borderId="127" xfId="0" applyNumberFormat="1" applyFont="1" applyBorder="1" applyAlignment="1" applyProtection="1"/>
    <xf numFmtId="165" fontId="33" fillId="0" borderId="45" xfId="0" applyNumberFormat="1" applyFont="1" applyBorder="1" applyProtection="1"/>
    <xf numFmtId="0" fontId="44" fillId="16" borderId="113" xfId="0" quotePrefix="1" applyFont="1" applyFill="1" applyBorder="1" applyAlignment="1" applyProtection="1">
      <alignment horizontal="left"/>
    </xf>
    <xf numFmtId="0" fontId="33" fillId="28" borderId="96" xfId="0" applyFont="1" applyFill="1" applyBorder="1" applyAlignment="1" applyProtection="1">
      <alignment horizontal="left"/>
    </xf>
    <xf numFmtId="3" fontId="33" fillId="28" borderId="96" xfId="0" quotePrefix="1" applyNumberFormat="1" applyFont="1" applyFill="1" applyBorder="1" applyAlignment="1" applyProtection="1"/>
    <xf numFmtId="0" fontId="33" fillId="28" borderId="97" xfId="0" applyFont="1" applyFill="1" applyBorder="1" applyAlignment="1" applyProtection="1">
      <alignment horizontal="left"/>
    </xf>
    <xf numFmtId="3" fontId="33" fillId="28" borderId="97" xfId="0" quotePrefix="1" applyNumberFormat="1" applyFont="1" applyFill="1" applyBorder="1" applyAlignment="1" applyProtection="1"/>
    <xf numFmtId="165" fontId="33" fillId="28" borderId="97" xfId="0" applyNumberFormat="1" applyFont="1" applyFill="1" applyBorder="1" applyProtection="1"/>
    <xf numFmtId="165" fontId="33" fillId="28" borderId="99" xfId="0" applyNumberFormat="1" applyFont="1" applyFill="1" applyBorder="1" applyProtection="1"/>
    <xf numFmtId="3" fontId="33" fillId="28" borderId="99" xfId="0" quotePrefix="1" applyNumberFormat="1" applyFont="1" applyFill="1" applyBorder="1" applyAlignment="1" applyProtection="1"/>
    <xf numFmtId="0" fontId="33" fillId="28" borderId="99" xfId="0" applyFont="1" applyFill="1" applyBorder="1" applyAlignment="1" applyProtection="1">
      <alignment horizontal="left"/>
    </xf>
    <xf numFmtId="0" fontId="33" fillId="28" borderId="96" xfId="0" quotePrefix="1" applyFont="1" applyFill="1" applyBorder="1" applyAlignment="1" applyProtection="1">
      <alignment horizontal="left"/>
    </xf>
    <xf numFmtId="0" fontId="44" fillId="28" borderId="99" xfId="0" applyFont="1" applyFill="1" applyBorder="1" applyAlignment="1" applyProtection="1">
      <alignment horizontal="left"/>
    </xf>
    <xf numFmtId="0" fontId="33" fillId="28" borderId="27" xfId="0" applyFont="1" applyFill="1" applyBorder="1" applyAlignment="1" applyProtection="1">
      <alignment horizontal="left"/>
    </xf>
    <xf numFmtId="3" fontId="33" fillId="28" borderId="27" xfId="0" applyNumberFormat="1" applyFont="1" applyFill="1" applyBorder="1" applyAlignment="1" applyProtection="1"/>
    <xf numFmtId="3" fontId="44" fillId="33" borderId="9" xfId="0" applyNumberFormat="1" applyFont="1" applyFill="1" applyBorder="1" applyAlignment="1" applyProtection="1">
      <alignment horizontal="right"/>
    </xf>
    <xf numFmtId="3" fontId="112" fillId="18" borderId="96" xfId="0" applyNumberFormat="1" applyFont="1" applyFill="1" applyBorder="1" applyAlignment="1" applyProtection="1"/>
    <xf numFmtId="3" fontId="112" fillId="18" borderId="97" xfId="0" applyNumberFormat="1" applyFont="1" applyFill="1" applyBorder="1" applyAlignment="1" applyProtection="1"/>
    <xf numFmtId="3" fontId="112" fillId="18" borderId="99" xfId="0" applyNumberFormat="1" applyFont="1" applyFill="1" applyBorder="1" applyAlignment="1" applyProtection="1"/>
    <xf numFmtId="0" fontId="44" fillId="20" borderId="68" xfId="0" applyFont="1" applyFill="1" applyBorder="1" applyAlignment="1" applyProtection="1">
      <alignment horizontal="left"/>
    </xf>
    <xf numFmtId="0" fontId="42" fillId="20" borderId="128" xfId="0" applyFont="1" applyFill="1" applyBorder="1" applyAlignment="1" applyProtection="1">
      <alignment horizontal="left"/>
    </xf>
    <xf numFmtId="0" fontId="44" fillId="20" borderId="128" xfId="0" applyFont="1" applyFill="1" applyBorder="1" applyAlignment="1" applyProtection="1">
      <alignment horizontal="left"/>
    </xf>
    <xf numFmtId="0" fontId="109" fillId="16" borderId="0" xfId="0" applyFont="1" applyFill="1" applyAlignment="1" applyProtection="1">
      <alignment horizontal="left"/>
    </xf>
    <xf numFmtId="0" fontId="33" fillId="16" borderId="0" xfId="0" applyFont="1" applyFill="1" applyAlignment="1" applyProtection="1">
      <alignment horizontal="center" vertical="center"/>
    </xf>
    <xf numFmtId="0" fontId="108" fillId="16" borderId="0" xfId="0" applyFont="1" applyFill="1" applyAlignment="1" applyProtection="1">
      <alignment horizontal="right"/>
    </xf>
    <xf numFmtId="0" fontId="108" fillId="16" borderId="0" xfId="0" quotePrefix="1" applyFont="1" applyFill="1" applyAlignment="1" applyProtection="1">
      <alignment horizontal="left"/>
    </xf>
    <xf numFmtId="0" fontId="33" fillId="16" borderId="15" xfId="0" applyFont="1" applyFill="1" applyBorder="1" applyProtection="1"/>
    <xf numFmtId="0" fontId="44" fillId="16" borderId="15" xfId="0" applyFont="1" applyFill="1" applyBorder="1" applyProtection="1"/>
    <xf numFmtId="0" fontId="42" fillId="16" borderId="0" xfId="0" applyFont="1" applyFill="1" applyAlignment="1" applyProtection="1">
      <alignment horizontal="left"/>
    </xf>
    <xf numFmtId="0" fontId="44" fillId="16" borderId="0" xfId="0" applyFont="1" applyFill="1" applyAlignment="1" applyProtection="1">
      <alignment horizontal="left"/>
    </xf>
    <xf numFmtId="0" fontId="108" fillId="16" borderId="0" xfId="0" applyFont="1" applyFill="1" applyBorder="1" applyProtection="1"/>
    <xf numFmtId="0" fontId="40" fillId="16" borderId="0" xfId="0" quotePrefix="1" applyFont="1" applyFill="1" applyBorder="1" applyAlignment="1" applyProtection="1">
      <alignment horizontal="left"/>
    </xf>
    <xf numFmtId="0" fontId="42" fillId="16" borderId="0" xfId="0" applyFont="1" applyFill="1" applyProtection="1"/>
    <xf numFmtId="0" fontId="44" fillId="16" borderId="0" xfId="0" quotePrefix="1" applyFont="1" applyFill="1" applyAlignment="1" applyProtection="1">
      <alignment horizontal="left"/>
    </xf>
    <xf numFmtId="165" fontId="44" fillId="16" borderId="8" xfId="0" applyNumberFormat="1" applyFont="1" applyFill="1" applyBorder="1" applyAlignment="1" applyProtection="1">
      <alignment horizontal="center" vertical="center" wrapText="1"/>
    </xf>
    <xf numFmtId="0" fontId="44" fillId="16" borderId="8" xfId="0" applyFont="1" applyFill="1" applyBorder="1" applyAlignment="1" applyProtection="1">
      <alignment horizontal="center"/>
    </xf>
    <xf numFmtId="0" fontId="41" fillId="16" borderId="8" xfId="0" applyFont="1" applyFill="1" applyBorder="1" applyProtection="1"/>
    <xf numFmtId="0" fontId="44" fillId="16" borderId="8" xfId="0" applyFont="1" applyFill="1" applyBorder="1" applyAlignment="1" applyProtection="1"/>
    <xf numFmtId="4" fontId="44" fillId="16" borderId="8" xfId="0" applyNumberFormat="1" applyFont="1" applyFill="1" applyBorder="1" applyAlignment="1" applyProtection="1"/>
    <xf numFmtId="1" fontId="44" fillId="16" borderId="8" xfId="0" applyNumberFormat="1" applyFont="1" applyFill="1" applyBorder="1" applyAlignment="1" applyProtection="1">
      <alignment horizontal="right"/>
    </xf>
    <xf numFmtId="1" fontId="33" fillId="16" borderId="8" xfId="0" quotePrefix="1" applyNumberFormat="1" applyFont="1" applyFill="1" applyBorder="1" applyAlignment="1" applyProtection="1">
      <alignment horizontal="right"/>
    </xf>
    <xf numFmtId="1" fontId="44" fillId="16" borderId="0" xfId="0" applyNumberFormat="1" applyFont="1" applyFill="1" applyBorder="1" applyAlignment="1" applyProtection="1">
      <alignment horizontal="right"/>
    </xf>
    <xf numFmtId="1" fontId="33" fillId="16" borderId="0" xfId="0" quotePrefix="1" applyNumberFormat="1" applyFont="1" applyFill="1" applyBorder="1" applyAlignment="1" applyProtection="1">
      <alignment horizontal="right"/>
    </xf>
    <xf numFmtId="3" fontId="33" fillId="16" borderId="0" xfId="0" applyNumberFormat="1" applyFont="1" applyFill="1" applyBorder="1" applyProtection="1"/>
    <xf numFmtId="165" fontId="33" fillId="16" borderId="0" xfId="0" applyNumberFormat="1" applyFont="1" applyFill="1" applyBorder="1" applyProtection="1"/>
    <xf numFmtId="0" fontId="44" fillId="16" borderId="0" xfId="0" applyFont="1" applyFill="1" applyAlignment="1" applyProtection="1">
      <alignment horizontal="center"/>
    </xf>
    <xf numFmtId="0" fontId="33" fillId="16" borderId="0" xfId="0" applyFont="1" applyFill="1" applyProtection="1"/>
    <xf numFmtId="165" fontId="33" fillId="16" borderId="0" xfId="0" applyNumberFormat="1" applyFont="1" applyFill="1" applyProtection="1"/>
    <xf numFmtId="175" fontId="44" fillId="20" borderId="128" xfId="0" applyNumberFormat="1" applyFont="1" applyFill="1" applyBorder="1" applyAlignment="1" applyProtection="1"/>
    <xf numFmtId="175" fontId="44" fillId="20" borderId="68" xfId="0" applyNumberFormat="1" applyFont="1" applyFill="1" applyBorder="1" applyAlignment="1" applyProtection="1">
      <alignment horizontal="right"/>
    </xf>
    <xf numFmtId="0" fontId="44" fillId="16" borderId="70" xfId="0" applyFont="1" applyFill="1" applyBorder="1" applyAlignment="1" applyProtection="1"/>
    <xf numFmtId="0" fontId="44" fillId="16" borderId="47" xfId="0" applyFont="1" applyFill="1" applyBorder="1" applyAlignment="1" applyProtection="1"/>
    <xf numFmtId="0" fontId="44" fillId="16" borderId="72" xfId="0" applyFont="1" applyFill="1" applyBorder="1" applyAlignment="1" applyProtection="1"/>
    <xf numFmtId="3" fontId="33" fillId="20" borderId="83" xfId="0" applyNumberFormat="1" applyFont="1" applyFill="1" applyBorder="1" applyAlignment="1" applyProtection="1"/>
    <xf numFmtId="3" fontId="33" fillId="20" borderId="84" xfId="0" applyNumberFormat="1" applyFont="1" applyFill="1" applyBorder="1" applyAlignment="1" applyProtection="1"/>
    <xf numFmtId="3" fontId="33" fillId="20" borderId="85" xfId="0" applyNumberFormat="1" applyFont="1" applyFill="1" applyBorder="1" applyAlignment="1" applyProtection="1"/>
    <xf numFmtId="3" fontId="33" fillId="16" borderId="129" xfId="0" applyNumberFormat="1" applyFont="1" applyFill="1" applyBorder="1" applyAlignment="1" applyProtection="1"/>
    <xf numFmtId="3" fontId="33" fillId="16" borderId="130" xfId="0" applyNumberFormat="1" applyFont="1" applyFill="1" applyBorder="1" applyAlignment="1" applyProtection="1"/>
    <xf numFmtId="3" fontId="33" fillId="16" borderId="131" xfId="0" applyNumberFormat="1" applyFont="1" applyFill="1" applyBorder="1" applyAlignment="1" applyProtection="1"/>
    <xf numFmtId="3" fontId="33" fillId="16" borderId="86" xfId="0" applyNumberFormat="1" applyFont="1" applyFill="1" applyBorder="1" applyAlignment="1" applyProtection="1"/>
    <xf numFmtId="3" fontId="33" fillId="16" borderId="37" xfId="0" applyNumberFormat="1" applyFont="1" applyFill="1" applyBorder="1" applyAlignment="1" applyProtection="1"/>
    <xf numFmtId="3" fontId="33" fillId="16" borderId="87" xfId="0" applyNumberFormat="1" applyFont="1" applyFill="1" applyBorder="1" applyAlignment="1" applyProtection="1"/>
    <xf numFmtId="3" fontId="33" fillId="16" borderId="59" xfId="0" applyNumberFormat="1" applyFont="1" applyFill="1" applyBorder="1" applyAlignment="1" applyProtection="1"/>
    <xf numFmtId="3" fontId="33" fillId="16" borderId="14" xfId="0" applyNumberFormat="1" applyFont="1" applyFill="1" applyBorder="1" applyAlignment="1" applyProtection="1"/>
    <xf numFmtId="3" fontId="33" fillId="16" borderId="12" xfId="0" applyNumberFormat="1" applyFont="1" applyFill="1" applyBorder="1" applyAlignment="1" applyProtection="1"/>
    <xf numFmtId="3" fontId="33" fillId="16" borderId="55" xfId="0" applyNumberFormat="1" applyFont="1" applyFill="1" applyBorder="1" applyAlignment="1" applyProtection="1"/>
    <xf numFmtId="3" fontId="33" fillId="16" borderId="56" xfId="0" applyNumberFormat="1" applyFont="1" applyFill="1" applyBorder="1" applyAlignment="1" applyProtection="1"/>
    <xf numFmtId="3" fontId="33" fillId="16" borderId="57" xfId="0" applyNumberFormat="1" applyFont="1" applyFill="1" applyBorder="1" applyAlignment="1" applyProtection="1"/>
    <xf numFmtId="3" fontId="112" fillId="18" borderId="73" xfId="0" applyNumberFormat="1" applyFont="1" applyFill="1" applyBorder="1" applyAlignment="1" applyProtection="1"/>
    <xf numFmtId="3" fontId="112" fillId="18" borderId="31" xfId="0" applyNumberFormat="1" applyFont="1" applyFill="1" applyBorder="1" applyAlignment="1" applyProtection="1"/>
    <xf numFmtId="3" fontId="112" fillId="18" borderId="74" xfId="0" applyNumberFormat="1" applyFont="1" applyFill="1" applyBorder="1" applyAlignment="1" applyProtection="1"/>
    <xf numFmtId="3" fontId="112" fillId="18" borderId="75" xfId="0" applyNumberFormat="1" applyFont="1" applyFill="1" applyBorder="1" applyAlignment="1" applyProtection="1"/>
    <xf numFmtId="3" fontId="112" fillId="18" borderId="33" xfId="0" applyNumberFormat="1" applyFont="1" applyFill="1" applyBorder="1" applyAlignment="1" applyProtection="1"/>
    <xf numFmtId="3" fontId="112" fillId="18" borderId="71" xfId="0" applyNumberFormat="1" applyFont="1" applyFill="1" applyBorder="1" applyAlignment="1" applyProtection="1"/>
    <xf numFmtId="3" fontId="112" fillId="18" borderId="80" xfId="0" applyNumberFormat="1" applyFont="1" applyFill="1" applyBorder="1" applyAlignment="1" applyProtection="1"/>
    <xf numFmtId="3" fontId="112" fillId="18" borderId="36" xfId="0" applyNumberFormat="1" applyFont="1" applyFill="1" applyBorder="1" applyAlignment="1" applyProtection="1"/>
    <xf numFmtId="3" fontId="112" fillId="18" borderId="81" xfId="0" applyNumberFormat="1" applyFont="1" applyFill="1" applyBorder="1" applyAlignment="1" applyProtection="1"/>
    <xf numFmtId="3" fontId="33" fillId="16" borderId="73" xfId="0" applyNumberFormat="1" applyFont="1" applyFill="1" applyBorder="1" applyAlignment="1" applyProtection="1"/>
    <xf numFmtId="3" fontId="33" fillId="16" borderId="31" xfId="0" applyNumberFormat="1" applyFont="1" applyFill="1" applyBorder="1" applyAlignment="1" applyProtection="1"/>
    <xf numFmtId="3" fontId="33" fillId="16" borderId="74" xfId="0" applyNumberFormat="1" applyFont="1" applyFill="1" applyBorder="1" applyAlignment="1" applyProtection="1"/>
    <xf numFmtId="3" fontId="33" fillId="16" borderId="75" xfId="0" applyNumberFormat="1" applyFont="1" applyFill="1" applyBorder="1" applyAlignment="1" applyProtection="1"/>
    <xf numFmtId="3" fontId="33" fillId="16" borderId="33" xfId="0" applyNumberFormat="1" applyFont="1" applyFill="1" applyBorder="1" applyAlignment="1" applyProtection="1"/>
    <xf numFmtId="3" fontId="33" fillId="16" borderId="71" xfId="0" applyNumberFormat="1" applyFont="1" applyFill="1" applyBorder="1" applyAlignment="1" applyProtection="1"/>
    <xf numFmtId="3" fontId="33" fillId="16" borderId="82" xfId="0" applyNumberFormat="1" applyFont="1" applyFill="1" applyBorder="1" applyAlignment="1" applyProtection="1"/>
    <xf numFmtId="3" fontId="33" fillId="16" borderId="18" xfId="0" applyNumberFormat="1" applyFont="1" applyFill="1" applyBorder="1" applyAlignment="1" applyProtection="1"/>
    <xf numFmtId="3" fontId="33" fillId="16" borderId="17" xfId="0" applyNumberFormat="1" applyFont="1" applyFill="1" applyBorder="1" applyAlignment="1" applyProtection="1"/>
    <xf numFmtId="3" fontId="33" fillId="16" borderId="132" xfId="0" applyNumberFormat="1" applyFont="1" applyFill="1" applyBorder="1" applyAlignment="1" applyProtection="1"/>
    <xf numFmtId="3" fontId="33" fillId="16" borderId="133" xfId="0" applyNumberFormat="1" applyFont="1" applyFill="1" applyBorder="1" applyAlignment="1" applyProtection="1"/>
    <xf numFmtId="3" fontId="33" fillId="16" borderId="134" xfId="0" applyNumberFormat="1" applyFont="1" applyFill="1" applyBorder="1" applyAlignment="1" applyProtection="1"/>
    <xf numFmtId="3" fontId="33" fillId="16" borderId="73" xfId="0" quotePrefix="1" applyNumberFormat="1" applyFont="1" applyFill="1" applyBorder="1" applyAlignment="1" applyProtection="1"/>
    <xf numFmtId="3" fontId="33" fillId="16" borderId="31" xfId="0" quotePrefix="1" applyNumberFormat="1" applyFont="1" applyFill="1" applyBorder="1" applyAlignment="1" applyProtection="1"/>
    <xf numFmtId="3" fontId="33" fillId="16" borderId="74" xfId="0" quotePrefix="1" applyNumberFormat="1" applyFont="1" applyFill="1" applyBorder="1" applyAlignment="1" applyProtection="1"/>
    <xf numFmtId="3" fontId="33" fillId="16" borderId="80" xfId="0" quotePrefix="1" applyNumberFormat="1" applyFont="1" applyFill="1" applyBorder="1" applyAlignment="1" applyProtection="1"/>
    <xf numFmtId="3" fontId="33" fillId="16" borderId="36" xfId="0" quotePrefix="1" applyNumberFormat="1" applyFont="1" applyFill="1" applyBorder="1" applyAlignment="1" applyProtection="1"/>
    <xf numFmtId="3" fontId="33" fillId="16" borderId="81" xfId="0" quotePrefix="1" applyNumberFormat="1" applyFont="1" applyFill="1" applyBorder="1" applyAlignment="1" applyProtection="1"/>
    <xf numFmtId="3" fontId="33" fillId="22" borderId="59" xfId="0" applyNumberFormat="1" applyFont="1" applyFill="1" applyBorder="1" applyAlignment="1" applyProtection="1"/>
    <xf numFmtId="3" fontId="33" fillId="22" borderId="14" xfId="0" applyNumberFormat="1" applyFont="1" applyFill="1" applyBorder="1" applyAlignment="1" applyProtection="1"/>
    <xf numFmtId="3" fontId="33" fillId="22" borderId="12" xfId="0" applyNumberFormat="1" applyFont="1" applyFill="1" applyBorder="1" applyAlignment="1" applyProtection="1"/>
    <xf numFmtId="3" fontId="33" fillId="16" borderId="116" xfId="0" applyNumberFormat="1" applyFont="1" applyFill="1" applyBorder="1" applyAlignment="1" applyProtection="1"/>
    <xf numFmtId="3" fontId="33" fillId="16" borderId="111" xfId="0" applyNumberFormat="1" applyFont="1" applyFill="1" applyBorder="1" applyAlignment="1" applyProtection="1"/>
    <xf numFmtId="3" fontId="33" fillId="16" borderId="114" xfId="0" applyNumberFormat="1" applyFont="1" applyFill="1" applyBorder="1" applyAlignment="1" applyProtection="1"/>
    <xf numFmtId="3" fontId="33" fillId="22" borderId="73" xfId="0" applyNumberFormat="1" applyFont="1" applyFill="1" applyBorder="1" applyAlignment="1" applyProtection="1"/>
    <xf numFmtId="3" fontId="33" fillId="22" borderId="31" xfId="0" applyNumberFormat="1" applyFont="1" applyFill="1" applyBorder="1" applyAlignment="1" applyProtection="1"/>
    <xf numFmtId="3" fontId="33" fillId="22" borderId="74" xfId="0" applyNumberFormat="1" applyFont="1" applyFill="1" applyBorder="1" applyAlignment="1" applyProtection="1"/>
    <xf numFmtId="3" fontId="33" fillId="22" borderId="80" xfId="0" applyNumberFormat="1" applyFont="1" applyFill="1" applyBorder="1" applyAlignment="1" applyProtection="1"/>
    <xf numFmtId="3" fontId="33" fillId="22" borderId="36" xfId="0" applyNumberFormat="1" applyFont="1" applyFill="1" applyBorder="1" applyAlignment="1" applyProtection="1"/>
    <xf numFmtId="3" fontId="33" fillId="22" borderId="81" xfId="0" applyNumberFormat="1" applyFont="1" applyFill="1" applyBorder="1" applyAlignment="1" applyProtection="1"/>
    <xf numFmtId="3" fontId="33" fillId="16" borderId="70" xfId="0" quotePrefix="1" applyNumberFormat="1" applyFont="1" applyFill="1" applyBorder="1" applyAlignment="1" applyProtection="1"/>
    <xf numFmtId="3" fontId="33" fillId="16" borderId="47" xfId="0" quotePrefix="1" applyNumberFormat="1" applyFont="1" applyFill="1" applyBorder="1" applyAlignment="1" applyProtection="1"/>
    <xf numFmtId="3" fontId="33" fillId="16" borderId="72" xfId="0" quotePrefix="1" applyNumberFormat="1" applyFont="1" applyFill="1" applyBorder="1" applyAlignment="1" applyProtection="1"/>
    <xf numFmtId="3" fontId="33" fillId="25" borderId="83" xfId="0" applyNumberFormat="1" applyFont="1" applyFill="1" applyBorder="1" applyAlignment="1" applyProtection="1"/>
    <xf numFmtId="3" fontId="33" fillId="25" borderId="84" xfId="0" applyNumberFormat="1" applyFont="1" applyFill="1" applyBorder="1" applyAlignment="1" applyProtection="1"/>
    <xf numFmtId="3" fontId="33" fillId="25" borderId="85" xfId="0" applyNumberFormat="1" applyFont="1" applyFill="1" applyBorder="1" applyAlignment="1" applyProtection="1"/>
    <xf numFmtId="3" fontId="33" fillId="16" borderId="116" xfId="0" quotePrefix="1" applyNumberFormat="1" applyFont="1" applyFill="1" applyBorder="1" applyAlignment="1" applyProtection="1"/>
    <xf numFmtId="3" fontId="33" fillId="16" borderId="111" xfId="0" quotePrefix="1" applyNumberFormat="1" applyFont="1" applyFill="1" applyBorder="1" applyAlignment="1" applyProtection="1"/>
    <xf numFmtId="3" fontId="33" fillId="16" borderId="114" xfId="0" quotePrefix="1" applyNumberFormat="1" applyFont="1" applyFill="1" applyBorder="1" applyAlignment="1" applyProtection="1"/>
    <xf numFmtId="3" fontId="33" fillId="16" borderId="75" xfId="0" quotePrefix="1" applyNumberFormat="1" applyFont="1" applyFill="1" applyBorder="1" applyAlignment="1" applyProtection="1"/>
    <xf numFmtId="3" fontId="33" fillId="16" borderId="33" xfId="0" quotePrefix="1" applyNumberFormat="1" applyFont="1" applyFill="1" applyBorder="1" applyAlignment="1" applyProtection="1"/>
    <xf numFmtId="3" fontId="33" fillId="16" borderId="71" xfId="0" quotePrefix="1" applyNumberFormat="1" applyFont="1" applyFill="1" applyBorder="1" applyAlignment="1" applyProtection="1"/>
    <xf numFmtId="3" fontId="33" fillId="16" borderId="86" xfId="0" quotePrefix="1" applyNumberFormat="1" applyFont="1" applyFill="1" applyBorder="1" applyAlignment="1" applyProtection="1"/>
    <xf numFmtId="3" fontId="33" fillId="16" borderId="37" xfId="0" quotePrefix="1" applyNumberFormat="1" applyFont="1" applyFill="1" applyBorder="1" applyAlignment="1" applyProtection="1"/>
    <xf numFmtId="3" fontId="33" fillId="16" borderId="87" xfId="0" quotePrefix="1" applyNumberFormat="1" applyFont="1" applyFill="1" applyBorder="1" applyAlignment="1" applyProtection="1"/>
    <xf numFmtId="3" fontId="33" fillId="32" borderId="59" xfId="0" quotePrefix="1" applyNumberFormat="1" applyFont="1" applyFill="1" applyBorder="1" applyAlignment="1" applyProtection="1"/>
    <xf numFmtId="3" fontId="33" fillId="32" borderId="14" xfId="0" quotePrefix="1" applyNumberFormat="1" applyFont="1" applyFill="1" applyBorder="1" applyAlignment="1" applyProtection="1"/>
    <xf numFmtId="3" fontId="33" fillId="32" borderId="12" xfId="0" quotePrefix="1" applyNumberFormat="1" applyFont="1" applyFill="1" applyBorder="1" applyAlignment="1" applyProtection="1"/>
    <xf numFmtId="3" fontId="33" fillId="22" borderId="83" xfId="0" applyNumberFormat="1" applyFont="1" applyFill="1" applyBorder="1" applyAlignment="1" applyProtection="1"/>
    <xf numFmtId="3" fontId="33" fillId="22" borderId="84" xfId="0" applyNumberFormat="1" applyFont="1" applyFill="1" applyBorder="1" applyAlignment="1" applyProtection="1"/>
    <xf numFmtId="3" fontId="33" fillId="22" borderId="85" xfId="0" applyNumberFormat="1" applyFont="1" applyFill="1" applyBorder="1" applyAlignment="1" applyProtection="1"/>
    <xf numFmtId="175" fontId="33" fillId="18" borderId="117" xfId="0" applyNumberFormat="1" applyFont="1" applyFill="1" applyBorder="1" applyAlignment="1" applyProtection="1"/>
    <xf numFmtId="175" fontId="33" fillId="18" borderId="135" xfId="0" applyNumberFormat="1" applyFont="1" applyFill="1" applyBorder="1" applyAlignment="1" applyProtection="1"/>
    <xf numFmtId="175" fontId="33" fillId="18" borderId="118" xfId="0" applyNumberFormat="1" applyFont="1" applyFill="1" applyBorder="1" applyAlignment="1" applyProtection="1"/>
    <xf numFmtId="175" fontId="33" fillId="18" borderId="83" xfId="0" applyNumberFormat="1" applyFont="1" applyFill="1" applyBorder="1" applyAlignment="1" applyProtection="1">
      <alignment horizontal="right"/>
    </xf>
    <xf numFmtId="175" fontId="33" fillId="18" borderId="84" xfId="0" applyNumberFormat="1" applyFont="1" applyFill="1" applyBorder="1" applyAlignment="1" applyProtection="1">
      <alignment horizontal="right"/>
    </xf>
    <xf numFmtId="175" fontId="33" fillId="18" borderId="85" xfId="0" applyNumberFormat="1" applyFont="1" applyFill="1" applyBorder="1" applyAlignment="1" applyProtection="1">
      <alignment horizontal="right"/>
    </xf>
    <xf numFmtId="3" fontId="33" fillId="16" borderId="70" xfId="0" applyNumberFormat="1" applyFont="1" applyFill="1" applyBorder="1" applyAlignment="1" applyProtection="1">
      <alignment horizontal="right"/>
    </xf>
    <xf numFmtId="3" fontId="33" fillId="16" borderId="47" xfId="0" applyNumberFormat="1" applyFont="1" applyFill="1" applyBorder="1" applyAlignment="1" applyProtection="1">
      <alignment horizontal="right"/>
    </xf>
    <xf numFmtId="3" fontId="33" fillId="16" borderId="72" xfId="0" applyNumberFormat="1" applyFont="1" applyFill="1" applyBorder="1" applyAlignment="1" applyProtection="1">
      <alignment horizontal="right"/>
    </xf>
    <xf numFmtId="3" fontId="33" fillId="28" borderId="73" xfId="0" quotePrefix="1" applyNumberFormat="1" applyFont="1" applyFill="1" applyBorder="1" applyAlignment="1" applyProtection="1"/>
    <xf numFmtId="3" fontId="33" fillId="28" borderId="31" xfId="0" quotePrefix="1" applyNumberFormat="1" applyFont="1" applyFill="1" applyBorder="1" applyAlignment="1" applyProtection="1"/>
    <xf numFmtId="3" fontId="33" fillId="28" borderId="74" xfId="0" quotePrefix="1" applyNumberFormat="1" applyFont="1" applyFill="1" applyBorder="1" applyAlignment="1" applyProtection="1"/>
    <xf numFmtId="3" fontId="33" fillId="28" borderId="75" xfId="0" quotePrefix="1" applyNumberFormat="1" applyFont="1" applyFill="1" applyBorder="1" applyAlignment="1" applyProtection="1"/>
    <xf numFmtId="3" fontId="33" fillId="28" borderId="33" xfId="0" quotePrefix="1" applyNumberFormat="1" applyFont="1" applyFill="1" applyBorder="1" applyAlignment="1" applyProtection="1"/>
    <xf numFmtId="3" fontId="33" fillId="28" borderId="71" xfId="0" quotePrefix="1" applyNumberFormat="1" applyFont="1" applyFill="1" applyBorder="1" applyAlignment="1" applyProtection="1"/>
    <xf numFmtId="3" fontId="33" fillId="28" borderId="80" xfId="0" quotePrefix="1" applyNumberFormat="1" applyFont="1" applyFill="1" applyBorder="1" applyAlignment="1" applyProtection="1"/>
    <xf numFmtId="3" fontId="33" fillId="28" borderId="36" xfId="0" quotePrefix="1" applyNumberFormat="1" applyFont="1" applyFill="1" applyBorder="1" applyAlignment="1" applyProtection="1"/>
    <xf numFmtId="3" fontId="33" fillId="28" borderId="81" xfId="0" quotePrefix="1" applyNumberFormat="1" applyFont="1" applyFill="1" applyBorder="1" applyAlignment="1" applyProtection="1"/>
    <xf numFmtId="3" fontId="33" fillId="28" borderId="136" xfId="0" applyNumberFormat="1" applyFont="1" applyFill="1" applyBorder="1" applyAlignment="1" applyProtection="1"/>
    <xf numFmtId="3" fontId="33" fillId="28" borderId="19" xfId="0" applyNumberFormat="1" applyFont="1" applyFill="1" applyBorder="1" applyAlignment="1" applyProtection="1"/>
    <xf numFmtId="3" fontId="33" fillId="28" borderId="20" xfId="0" applyNumberFormat="1" applyFont="1" applyFill="1" applyBorder="1" applyAlignment="1" applyProtection="1"/>
    <xf numFmtId="0" fontId="44" fillId="16" borderId="15" xfId="0" applyFont="1" applyFill="1" applyBorder="1" applyAlignment="1" applyProtection="1">
      <alignment horizontal="right"/>
    </xf>
    <xf numFmtId="0" fontId="42" fillId="16" borderId="28" xfId="0" quotePrefix="1" applyFont="1" applyFill="1" applyBorder="1" applyAlignment="1" applyProtection="1">
      <alignment horizontal="center" vertical="top"/>
    </xf>
    <xf numFmtId="0" fontId="44" fillId="16" borderId="9" xfId="0" applyFont="1" applyFill="1" applyBorder="1" applyAlignment="1" applyProtection="1">
      <alignment horizontal="center"/>
    </xf>
    <xf numFmtId="0" fontId="44" fillId="16" borderId="82" xfId="0" applyFont="1" applyFill="1" applyBorder="1" applyAlignment="1" applyProtection="1">
      <alignment horizontal="center"/>
    </xf>
    <xf numFmtId="0" fontId="44" fillId="16" borderId="18" xfId="0" applyFont="1" applyFill="1" applyBorder="1" applyAlignment="1" applyProtection="1">
      <alignment horizontal="center"/>
    </xf>
    <xf numFmtId="0" fontId="44" fillId="16" borderId="17" xfId="0" applyFont="1" applyFill="1" applyBorder="1" applyAlignment="1" applyProtection="1">
      <alignment horizontal="center"/>
    </xf>
    <xf numFmtId="0" fontId="33" fillId="16" borderId="24" xfId="0" applyFont="1" applyFill="1" applyBorder="1" applyProtection="1"/>
    <xf numFmtId="3" fontId="112" fillId="18" borderId="31" xfId="0" applyNumberFormat="1" applyFont="1" applyFill="1" applyBorder="1" applyAlignment="1" applyProtection="1">
      <alignment horizontal="center"/>
    </xf>
    <xf numFmtId="3" fontId="112" fillId="18" borderId="33" xfId="0" applyNumberFormat="1" applyFont="1" applyFill="1" applyBorder="1" applyAlignment="1" applyProtection="1">
      <alignment horizontal="center"/>
    </xf>
    <xf numFmtId="3" fontId="112" fillId="18" borderId="36" xfId="0" applyNumberFormat="1" applyFont="1" applyFill="1" applyBorder="1" applyAlignment="1" applyProtection="1">
      <alignment horizontal="center"/>
    </xf>
    <xf numFmtId="0" fontId="41" fillId="19" borderId="0" xfId="0" applyFont="1" applyFill="1" applyBorder="1" applyProtection="1"/>
    <xf numFmtId="0" fontId="108" fillId="19" borderId="0" xfId="0" applyFont="1" applyFill="1" applyBorder="1" applyProtection="1"/>
    <xf numFmtId="0" fontId="33" fillId="19" borderId="0" xfId="0" applyFont="1" applyFill="1" applyBorder="1" applyProtection="1"/>
    <xf numFmtId="165" fontId="33" fillId="19" borderId="0" xfId="0" applyNumberFormat="1" applyFont="1" applyFill="1" applyBorder="1" applyProtection="1"/>
    <xf numFmtId="165" fontId="44" fillId="19" borderId="0" xfId="0" applyNumberFormat="1" applyFont="1" applyFill="1" applyBorder="1" applyProtection="1"/>
    <xf numFmtId="0" fontId="15" fillId="16" borderId="34" xfId="12" applyFont="1" applyFill="1" applyBorder="1" applyAlignment="1">
      <alignment horizontal="left" vertical="center" wrapText="1"/>
    </xf>
    <xf numFmtId="0" fontId="15" fillId="16" borderId="0" xfId="12" applyFont="1" applyFill="1" applyBorder="1" applyAlignment="1">
      <alignment horizontal="left" vertical="center" wrapText="1"/>
    </xf>
    <xf numFmtId="0" fontId="199" fillId="26" borderId="83" xfId="12" quotePrefix="1" applyFont="1" applyFill="1" applyBorder="1" applyAlignment="1">
      <alignment horizontal="right" vertical="center"/>
    </xf>
    <xf numFmtId="0" fontId="41" fillId="16" borderId="0" xfId="0" applyFont="1" applyFill="1" applyBorder="1" applyProtection="1"/>
    <xf numFmtId="0" fontId="111" fillId="16" borderId="0" xfId="0" applyFont="1" applyFill="1" applyProtection="1"/>
    <xf numFmtId="0" fontId="41" fillId="16" borderId="112" xfId="0" applyFont="1" applyFill="1" applyBorder="1" applyProtection="1"/>
    <xf numFmtId="0" fontId="41" fillId="16" borderId="34" xfId="0" applyFont="1" applyFill="1" applyBorder="1" applyProtection="1"/>
    <xf numFmtId="0" fontId="41" fillId="16" borderId="45" xfId="0" applyFont="1" applyFill="1" applyBorder="1" applyProtection="1"/>
    <xf numFmtId="0" fontId="41" fillId="19" borderId="0" xfId="0" applyFont="1" applyFill="1" applyProtection="1"/>
    <xf numFmtId="0" fontId="108" fillId="19" borderId="0" xfId="0" applyFont="1" applyFill="1" applyProtection="1"/>
    <xf numFmtId="0" fontId="4" fillId="16" borderId="0" xfId="4" applyFont="1" applyFill="1" applyAlignment="1">
      <alignment horizontal="left" vertical="center"/>
    </xf>
    <xf numFmtId="167" fontId="4" fillId="16" borderId="0" xfId="4" applyNumberFormat="1" applyFont="1" applyFill="1" applyAlignment="1">
      <alignment horizontal="center" vertical="center"/>
    </xf>
    <xf numFmtId="167" fontId="4" fillId="16" borderId="0" xfId="4" applyNumberFormat="1" applyFont="1" applyFill="1" applyAlignment="1">
      <alignment horizontal="left" vertical="center"/>
    </xf>
    <xf numFmtId="0" fontId="109" fillId="20" borderId="14" xfId="0" applyFont="1" applyFill="1" applyBorder="1" applyAlignment="1" applyProtection="1">
      <alignment horizontal="center" vertical="center"/>
    </xf>
    <xf numFmtId="0" fontId="40" fillId="30" borderId="137" xfId="0" quotePrefix="1" applyFont="1" applyFill="1" applyBorder="1" applyAlignment="1" applyProtection="1">
      <alignment horizontal="left"/>
    </xf>
    <xf numFmtId="0" fontId="108" fillId="30" borderId="137" xfId="0" applyFont="1" applyFill="1" applyBorder="1" applyProtection="1"/>
    <xf numFmtId="0" fontId="108" fillId="30" borderId="138" xfId="0" applyFont="1" applyFill="1" applyBorder="1" applyProtection="1"/>
    <xf numFmtId="166" fontId="12" fillId="18" borderId="14" xfId="4" quotePrefix="1" applyNumberFormat="1" applyFont="1" applyFill="1" applyBorder="1" applyAlignment="1" applyProtection="1">
      <alignment horizontal="center" vertical="center"/>
    </xf>
    <xf numFmtId="166" fontId="200" fillId="18" borderId="41" xfId="4" applyNumberFormat="1" applyFont="1" applyFill="1" applyBorder="1" applyAlignment="1" applyProtection="1">
      <alignment horizontal="center" vertical="center"/>
      <protection locked="0"/>
    </xf>
    <xf numFmtId="0" fontId="109" fillId="16" borderId="56" xfId="0" applyFont="1" applyFill="1" applyBorder="1" applyAlignment="1" applyProtection="1">
      <alignment horizontal="left"/>
    </xf>
    <xf numFmtId="0" fontId="109" fillId="16" borderId="14" xfId="0" quotePrefix="1" applyFont="1" applyFill="1" applyBorder="1" applyAlignment="1" applyProtection="1">
      <alignment horizontal="left"/>
    </xf>
    <xf numFmtId="0" fontId="109" fillId="16" borderId="47" xfId="0" applyFont="1" applyFill="1" applyBorder="1" applyAlignment="1" applyProtection="1">
      <alignment horizontal="left"/>
    </xf>
    <xf numFmtId="3" fontId="109" fillId="20" borderId="84" xfId="0" applyNumberFormat="1" applyFont="1" applyFill="1" applyBorder="1" applyAlignment="1" applyProtection="1">
      <alignment horizontal="center"/>
    </xf>
    <xf numFmtId="3" fontId="112" fillId="16" borderId="130" xfId="0" applyNumberFormat="1" applyFont="1" applyFill="1" applyBorder="1" applyAlignment="1" applyProtection="1">
      <alignment horizontal="center"/>
    </xf>
    <xf numFmtId="3" fontId="112" fillId="16" borderId="37" xfId="0" applyNumberFormat="1" applyFont="1" applyFill="1" applyBorder="1" applyAlignment="1" applyProtection="1">
      <alignment horizontal="center"/>
    </xf>
    <xf numFmtId="3" fontId="112" fillId="16" borderId="14" xfId="0" applyNumberFormat="1" applyFont="1" applyFill="1" applyBorder="1" applyAlignment="1" applyProtection="1">
      <alignment horizontal="center"/>
    </xf>
    <xf numFmtId="3" fontId="112" fillId="16" borderId="56" xfId="0" applyNumberFormat="1" applyFont="1" applyFill="1" applyBorder="1" applyAlignment="1" applyProtection="1">
      <alignment horizontal="center"/>
    </xf>
    <xf numFmtId="3" fontId="112" fillId="16" borderId="31" xfId="0" applyNumberFormat="1" applyFont="1" applyFill="1" applyBorder="1" applyAlignment="1" applyProtection="1">
      <alignment horizontal="center"/>
    </xf>
    <xf numFmtId="3" fontId="112" fillId="16" borderId="33" xfId="0" applyNumberFormat="1" applyFont="1" applyFill="1" applyBorder="1" applyAlignment="1" applyProtection="1">
      <alignment horizontal="center"/>
    </xf>
    <xf numFmtId="3" fontId="112" fillId="16" borderId="18" xfId="0" applyNumberFormat="1" applyFont="1" applyFill="1" applyBorder="1" applyAlignment="1" applyProtection="1">
      <alignment horizontal="center"/>
    </xf>
    <xf numFmtId="3" fontId="112" fillId="16" borderId="133" xfId="0" applyNumberFormat="1" applyFont="1" applyFill="1" applyBorder="1" applyAlignment="1" applyProtection="1">
      <alignment horizontal="center"/>
    </xf>
    <xf numFmtId="3" fontId="112" fillId="16" borderId="31" xfId="0" quotePrefix="1" applyNumberFormat="1" applyFont="1" applyFill="1" applyBorder="1" applyAlignment="1" applyProtection="1">
      <alignment horizontal="center"/>
    </xf>
    <xf numFmtId="3" fontId="112" fillId="16" borderId="36" xfId="0" quotePrefix="1" applyNumberFormat="1" applyFont="1" applyFill="1" applyBorder="1" applyAlignment="1" applyProtection="1">
      <alignment horizontal="center"/>
    </xf>
    <xf numFmtId="3" fontId="109" fillId="23" borderId="84" xfId="0" applyNumberFormat="1" applyFont="1" applyFill="1" applyBorder="1" applyAlignment="1" applyProtection="1">
      <alignment horizontal="center"/>
    </xf>
    <xf numFmtId="3" fontId="112" fillId="22" borderId="14" xfId="0" applyNumberFormat="1" applyFont="1" applyFill="1" applyBorder="1" applyAlignment="1" applyProtection="1">
      <alignment horizontal="center"/>
    </xf>
    <xf numFmtId="3" fontId="112" fillId="16" borderId="111" xfId="0" applyNumberFormat="1" applyFont="1" applyFill="1" applyBorder="1" applyAlignment="1" applyProtection="1">
      <alignment horizontal="center"/>
    </xf>
    <xf numFmtId="3" fontId="112" fillId="22" borderId="31" xfId="0" applyNumberFormat="1" applyFont="1" applyFill="1" applyBorder="1" applyAlignment="1" applyProtection="1">
      <alignment horizontal="center"/>
    </xf>
    <xf numFmtId="3" fontId="112" fillId="22" borderId="36" xfId="0" applyNumberFormat="1" applyFont="1" applyFill="1" applyBorder="1" applyAlignment="1" applyProtection="1">
      <alignment horizontal="center"/>
    </xf>
    <xf numFmtId="3" fontId="112" fillId="16" borderId="47" xfId="0" quotePrefix="1" applyNumberFormat="1" applyFont="1" applyFill="1" applyBorder="1" applyAlignment="1" applyProtection="1">
      <alignment horizontal="center"/>
    </xf>
    <xf numFmtId="3" fontId="112" fillId="25" borderId="84" xfId="0" applyNumberFormat="1" applyFont="1" applyFill="1" applyBorder="1" applyAlignment="1" applyProtection="1">
      <alignment horizontal="center"/>
    </xf>
    <xf numFmtId="3" fontId="112" fillId="16" borderId="111" xfId="0" quotePrefix="1" applyNumberFormat="1" applyFont="1" applyFill="1" applyBorder="1" applyAlignment="1" applyProtection="1">
      <alignment horizontal="center"/>
    </xf>
    <xf numFmtId="3" fontId="112" fillId="16" borderId="33" xfId="0" quotePrefix="1" applyNumberFormat="1" applyFont="1" applyFill="1" applyBorder="1" applyAlignment="1" applyProtection="1">
      <alignment horizontal="center"/>
    </xf>
    <xf numFmtId="3" fontId="112" fillId="16" borderId="37" xfId="0" quotePrefix="1" applyNumberFormat="1" applyFont="1" applyFill="1" applyBorder="1" applyAlignment="1" applyProtection="1">
      <alignment horizontal="center"/>
    </xf>
    <xf numFmtId="3" fontId="112" fillId="32" borderId="14" xfId="0" quotePrefix="1" applyNumberFormat="1" applyFont="1" applyFill="1" applyBorder="1" applyAlignment="1" applyProtection="1">
      <alignment horizontal="center"/>
    </xf>
    <xf numFmtId="3" fontId="112" fillId="22" borderId="84" xfId="0" applyNumberFormat="1" applyFont="1" applyFill="1" applyBorder="1" applyAlignment="1" applyProtection="1">
      <alignment horizontal="center"/>
    </xf>
    <xf numFmtId="3" fontId="112" fillId="20" borderId="135" xfId="0" applyNumberFormat="1" applyFont="1" applyFill="1" applyBorder="1" applyAlignment="1" applyProtection="1">
      <alignment horizontal="center"/>
    </xf>
    <xf numFmtId="3" fontId="112" fillId="16" borderId="56" xfId="0" quotePrefix="1" applyNumberFormat="1" applyFont="1" applyFill="1" applyBorder="1" applyAlignment="1" applyProtection="1">
      <alignment horizontal="center"/>
    </xf>
    <xf numFmtId="3" fontId="112" fillId="20" borderId="84" xfId="0" applyNumberFormat="1" applyFont="1" applyFill="1" applyBorder="1" applyAlignment="1" applyProtection="1">
      <alignment horizontal="center"/>
    </xf>
    <xf numFmtId="3" fontId="112" fillId="16" borderId="47" xfId="0" applyNumberFormat="1" applyFont="1" applyFill="1" applyBorder="1" applyAlignment="1" applyProtection="1">
      <alignment horizontal="center"/>
    </xf>
    <xf numFmtId="3" fontId="112" fillId="28" borderId="31" xfId="0" quotePrefix="1" applyNumberFormat="1" applyFont="1" applyFill="1" applyBorder="1" applyAlignment="1" applyProtection="1">
      <alignment horizontal="center"/>
    </xf>
    <xf numFmtId="3" fontId="112" fillId="28" borderId="33" xfId="0" quotePrefix="1" applyNumberFormat="1" applyFont="1" applyFill="1" applyBorder="1" applyAlignment="1" applyProtection="1">
      <alignment horizontal="center"/>
    </xf>
    <xf numFmtId="3" fontId="112" fillId="28" borderId="36" xfId="0" quotePrefix="1" applyNumberFormat="1" applyFont="1" applyFill="1" applyBorder="1" applyAlignment="1" applyProtection="1">
      <alignment horizontal="center"/>
    </xf>
    <xf numFmtId="3" fontId="112" fillId="28" borderId="19" xfId="0" applyNumberFormat="1" applyFont="1" applyFill="1" applyBorder="1" applyAlignment="1" applyProtection="1">
      <alignment horizontal="center"/>
    </xf>
    <xf numFmtId="168" fontId="15" fillId="16" borderId="64" xfId="12" quotePrefix="1" applyNumberFormat="1" applyFont="1" applyFill="1" applyBorder="1" applyAlignment="1">
      <alignment horizontal="right" vertical="center"/>
    </xf>
    <xf numFmtId="0" fontId="201" fillId="34" borderId="39" xfId="8" applyFont="1" applyFill="1" applyBorder="1" applyAlignment="1" applyProtection="1">
      <alignment horizontal="center"/>
    </xf>
    <xf numFmtId="0" fontId="41" fillId="16" borderId="40" xfId="0" quotePrefix="1" applyFont="1" applyFill="1" applyBorder="1" applyAlignment="1" applyProtection="1">
      <alignment horizontal="left"/>
    </xf>
    <xf numFmtId="175" fontId="202" fillId="16" borderId="40" xfId="0" quotePrefix="1" applyNumberFormat="1" applyFont="1" applyFill="1" applyBorder="1" applyAlignment="1" applyProtection="1"/>
    <xf numFmtId="175" fontId="203" fillId="16" borderId="40" xfId="0" quotePrefix="1" applyNumberFormat="1" applyFont="1" applyFill="1" applyBorder="1" applyAlignment="1" applyProtection="1"/>
    <xf numFmtId="175" fontId="203" fillId="16" borderId="62" xfId="0" quotePrefix="1" applyNumberFormat="1" applyFont="1" applyFill="1" applyBorder="1" applyAlignment="1" applyProtection="1"/>
    <xf numFmtId="0" fontId="204" fillId="18" borderId="9" xfId="12" applyFont="1" applyFill="1" applyBorder="1" applyAlignment="1">
      <alignment horizontal="left" vertical="center"/>
    </xf>
    <xf numFmtId="0" fontId="41" fillId="16" borderId="120" xfId="0" quotePrefix="1" applyFont="1" applyFill="1" applyBorder="1" applyAlignment="1" applyProtection="1">
      <alignment horizontal="left"/>
    </xf>
    <xf numFmtId="175" fontId="202" fillId="16" borderId="120" xfId="0" quotePrefix="1" applyNumberFormat="1" applyFont="1" applyFill="1" applyBorder="1" applyAlignment="1" applyProtection="1"/>
    <xf numFmtId="175" fontId="203" fillId="16" borderId="120" xfId="0" quotePrefix="1" applyNumberFormat="1" applyFont="1" applyFill="1" applyBorder="1" applyAlignment="1" applyProtection="1"/>
    <xf numFmtId="0" fontId="44" fillId="16" borderId="0" xfId="0" applyFont="1" applyFill="1" applyAlignment="1" applyProtection="1">
      <alignment horizontal="right" vertical="center"/>
    </xf>
    <xf numFmtId="176" fontId="205" fillId="16" borderId="139" xfId="8" applyNumberFormat="1" applyFont="1" applyFill="1" applyBorder="1" applyProtection="1"/>
    <xf numFmtId="176" fontId="205" fillId="16" borderId="139" xfId="8" applyNumberFormat="1" applyFont="1" applyFill="1" applyBorder="1" applyAlignment="1" applyProtection="1">
      <alignment horizontal="center"/>
    </xf>
    <xf numFmtId="176" fontId="206" fillId="16" borderId="139" xfId="8" applyNumberFormat="1" applyFont="1" applyFill="1" applyBorder="1" applyAlignment="1" applyProtection="1">
      <alignment horizontal="center"/>
    </xf>
    <xf numFmtId="1" fontId="44" fillId="16" borderId="58" xfId="0" applyNumberFormat="1" applyFont="1" applyFill="1" applyBorder="1" applyProtection="1"/>
    <xf numFmtId="0" fontId="175" fillId="22" borderId="14" xfId="4" applyFont="1" applyFill="1" applyBorder="1" applyAlignment="1" applyProtection="1">
      <alignment horizontal="center" vertical="center"/>
      <protection locked="0"/>
    </xf>
    <xf numFmtId="3" fontId="207" fillId="18" borderId="14" xfId="4" applyNumberFormat="1" applyFont="1" applyFill="1" applyBorder="1" applyAlignment="1" applyProtection="1">
      <alignment horizontal="center" vertical="center"/>
      <protection locked="0"/>
    </xf>
    <xf numFmtId="0" fontId="112" fillId="16" borderId="0" xfId="0" applyFont="1" applyFill="1" applyBorder="1" applyAlignment="1" applyProtection="1">
      <alignment horizontal="right"/>
    </xf>
    <xf numFmtId="1" fontId="112" fillId="16" borderId="0" xfId="0" applyNumberFormat="1" applyFont="1" applyFill="1" applyBorder="1" applyAlignment="1" applyProtection="1">
      <alignment horizontal="right"/>
    </xf>
    <xf numFmtId="0" fontId="4" fillId="16" borderId="0" xfId="4" applyFont="1" applyFill="1" applyBorder="1" applyAlignment="1" applyProtection="1">
      <alignment horizontal="left" vertical="center"/>
    </xf>
    <xf numFmtId="0" fontId="4" fillId="16" borderId="0" xfId="4" applyFont="1" applyFill="1" applyBorder="1" applyAlignment="1" applyProtection="1">
      <alignment horizontal="right" vertical="center"/>
    </xf>
    <xf numFmtId="3" fontId="175" fillId="22" borderId="14" xfId="4" applyNumberFormat="1" applyFont="1" applyFill="1" applyBorder="1" applyAlignment="1" applyProtection="1">
      <alignment horizontal="center" vertical="center"/>
      <protection locked="0"/>
    </xf>
    <xf numFmtId="0" fontId="4" fillId="16" borderId="0" xfId="4" applyFont="1" applyFill="1" applyBorder="1" applyAlignment="1" applyProtection="1">
      <alignment vertical="center"/>
    </xf>
    <xf numFmtId="165" fontId="4" fillId="16" borderId="0" xfId="4" applyNumberFormat="1" applyFont="1" applyFill="1" applyBorder="1" applyAlignment="1" applyProtection="1">
      <alignment vertical="center"/>
    </xf>
    <xf numFmtId="0" fontId="4" fillId="0" borderId="0" xfId="4" applyFont="1" applyAlignment="1" applyProtection="1">
      <alignment vertical="center"/>
    </xf>
    <xf numFmtId="0" fontId="4" fillId="16" borderId="0" xfId="4" applyFont="1" applyFill="1" applyAlignment="1" applyProtection="1">
      <alignment vertical="center" wrapText="1"/>
    </xf>
    <xf numFmtId="3" fontId="4" fillId="0" borderId="0" xfId="4" applyNumberFormat="1" applyFont="1" applyBorder="1" applyAlignment="1" applyProtection="1">
      <alignment horizontal="right" vertical="center"/>
    </xf>
    <xf numFmtId="0" fontId="4" fillId="16" borderId="58" xfId="4" applyFont="1" applyFill="1" applyBorder="1" applyAlignment="1" applyProtection="1">
      <alignment horizontal="center" vertical="center"/>
    </xf>
    <xf numFmtId="0" fontId="174" fillId="16" borderId="58" xfId="4" applyFont="1" applyFill="1" applyBorder="1" applyAlignment="1" applyProtection="1">
      <alignment vertical="center"/>
    </xf>
    <xf numFmtId="0" fontId="4" fillId="16" borderId="140" xfId="4" applyFont="1" applyFill="1" applyBorder="1" applyAlignment="1" applyProtection="1">
      <alignment vertical="center"/>
    </xf>
    <xf numFmtId="0" fontId="15" fillId="0" borderId="0" xfId="4" applyFont="1" applyAlignment="1" applyProtection="1">
      <alignment horizontal="right" vertical="center"/>
    </xf>
    <xf numFmtId="0" fontId="15" fillId="16" borderId="0" xfId="4" applyFont="1" applyFill="1" applyBorder="1" applyAlignment="1" applyProtection="1">
      <alignment vertical="center"/>
    </xf>
    <xf numFmtId="0" fontId="15" fillId="16" borderId="141" xfId="4" applyFont="1" applyFill="1" applyBorder="1" applyAlignment="1" applyProtection="1">
      <alignment horizontal="right" vertical="center"/>
    </xf>
    <xf numFmtId="0" fontId="52" fillId="16" borderId="0" xfId="0" applyFont="1" applyFill="1" applyBorder="1" applyAlignment="1" applyProtection="1">
      <alignment horizontal="center"/>
    </xf>
    <xf numFmtId="0" fontId="52" fillId="16" borderId="0" xfId="0" applyFont="1" applyFill="1" applyAlignment="1" applyProtection="1">
      <alignment horizontal="center"/>
    </xf>
    <xf numFmtId="0" fontId="44" fillId="16" borderId="24" xfId="0" quotePrefix="1" applyFont="1" applyFill="1" applyBorder="1" applyAlignment="1" applyProtection="1">
      <alignment horizontal="center"/>
    </xf>
    <xf numFmtId="0" fontId="52" fillId="16" borderId="59" xfId="0" quotePrefix="1" applyFont="1" applyFill="1" applyBorder="1" applyAlignment="1" applyProtection="1">
      <alignment horizontal="center"/>
    </xf>
    <xf numFmtId="0" fontId="52" fillId="16" borderId="14" xfId="0" quotePrefix="1" applyFont="1" applyFill="1" applyBorder="1" applyAlignment="1" applyProtection="1">
      <alignment horizontal="center"/>
    </xf>
    <xf numFmtId="0" fontId="52" fillId="16" borderId="12" xfId="0" quotePrefix="1" applyFont="1" applyFill="1" applyBorder="1" applyAlignment="1" applyProtection="1">
      <alignment horizontal="center"/>
    </xf>
    <xf numFmtId="0" fontId="12" fillId="16" borderId="0" xfId="4" applyFont="1" applyFill="1" applyAlignment="1">
      <alignment horizontal="right" vertical="center"/>
    </xf>
    <xf numFmtId="0" fontId="134" fillId="16" borderId="0" xfId="4" applyFont="1" applyFill="1" applyAlignment="1">
      <alignment horizontal="left" vertical="center"/>
    </xf>
    <xf numFmtId="0" fontId="12" fillId="16" borderId="0" xfId="4" applyFont="1" applyFill="1" applyAlignment="1">
      <alignment horizontal="right" vertical="center" wrapText="1"/>
    </xf>
    <xf numFmtId="0" fontId="4" fillId="0" borderId="0" xfId="4" applyFont="1" applyAlignment="1" applyProtection="1">
      <alignment vertical="center" wrapText="1"/>
    </xf>
    <xf numFmtId="0" fontId="4" fillId="0" borderId="0" xfId="4" applyFont="1" applyBorder="1" applyAlignment="1" applyProtection="1">
      <alignment vertical="center"/>
    </xf>
    <xf numFmtId="0" fontId="4" fillId="0" borderId="0" xfId="4" applyFont="1" applyBorder="1" applyAlignment="1" applyProtection="1">
      <alignment vertical="center" wrapText="1"/>
    </xf>
    <xf numFmtId="3" fontId="7" fillId="0" borderId="0" xfId="4" applyNumberFormat="1" applyFont="1" applyFill="1" applyAlignment="1" applyProtection="1">
      <alignment horizontal="right" vertical="center"/>
    </xf>
    <xf numFmtId="3" fontId="4" fillId="0" borderId="0" xfId="4" applyNumberFormat="1" applyFont="1" applyFill="1" applyAlignment="1" applyProtection="1">
      <alignment horizontal="right" vertical="center"/>
    </xf>
    <xf numFmtId="0" fontId="4" fillId="16" borderId="0" xfId="4" applyFont="1" applyFill="1" applyBorder="1" applyAlignment="1" applyProtection="1">
      <alignment vertical="center" wrapText="1"/>
    </xf>
    <xf numFmtId="0" fontId="12" fillId="16" borderId="0" xfId="4" applyFont="1" applyFill="1" applyAlignment="1" applyProtection="1">
      <alignment horizontal="left" vertical="center"/>
    </xf>
    <xf numFmtId="3" fontId="183" fillId="21" borderId="25" xfId="4" applyNumberFormat="1" applyFont="1" applyFill="1" applyBorder="1" applyAlignment="1" applyProtection="1">
      <alignment horizontal="left" vertical="center"/>
    </xf>
    <xf numFmtId="3" fontId="4" fillId="21" borderId="40" xfId="4" applyNumberFormat="1" applyFont="1" applyFill="1" applyBorder="1" applyAlignment="1" applyProtection="1">
      <alignment horizontal="right" vertical="center"/>
    </xf>
    <xf numFmtId="3" fontId="4" fillId="21" borderId="41" xfId="4" applyNumberFormat="1" applyFont="1" applyFill="1" applyBorder="1" applyAlignment="1" applyProtection="1">
      <alignment horizontal="right" vertical="center"/>
    </xf>
    <xf numFmtId="166" fontId="200" fillId="18" borderId="41" xfId="4" applyNumberFormat="1" applyFont="1" applyFill="1" applyBorder="1" applyAlignment="1" applyProtection="1">
      <alignment horizontal="center" vertical="center"/>
    </xf>
    <xf numFmtId="0" fontId="4" fillId="16" borderId="0" xfId="4" quotePrefix="1" applyFont="1" applyFill="1" applyAlignment="1" applyProtection="1">
      <alignment vertical="center"/>
    </xf>
    <xf numFmtId="0" fontId="4" fillId="16" borderId="0" xfId="4" applyFont="1" applyFill="1" applyAlignment="1" applyProtection="1">
      <alignment horizontal="center" vertical="center"/>
    </xf>
    <xf numFmtId="0" fontId="12" fillId="0" borderId="0" xfId="4" applyFont="1" applyAlignment="1" applyProtection="1">
      <alignment horizontal="center" vertical="center"/>
    </xf>
    <xf numFmtId="0" fontId="12" fillId="16" borderId="0" xfId="0" applyFont="1" applyFill="1" applyAlignment="1" applyProtection="1">
      <alignment horizontal="right" vertical="center"/>
    </xf>
    <xf numFmtId="0" fontId="12" fillId="16" borderId="0" xfId="4" quotePrefix="1" applyFont="1" applyFill="1" applyAlignment="1" applyProtection="1">
      <alignment vertical="center"/>
    </xf>
    <xf numFmtId="3" fontId="7" fillId="16" borderId="0" xfId="4" quotePrefix="1" applyNumberFormat="1" applyFont="1" applyFill="1" applyAlignment="1" applyProtection="1">
      <alignment horizontal="right" vertical="center"/>
    </xf>
    <xf numFmtId="3" fontId="7" fillId="16" borderId="0" xfId="4" applyNumberFormat="1" applyFont="1" applyFill="1" applyAlignment="1" applyProtection="1">
      <alignment horizontal="right" vertical="center"/>
    </xf>
    <xf numFmtId="0" fontId="7" fillId="0" borderId="0" xfId="12"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08" fillId="18" borderId="14" xfId="0" applyNumberFormat="1" applyFont="1" applyFill="1" applyBorder="1" applyAlignment="1" applyProtection="1">
      <alignment horizontal="center" vertical="center"/>
    </xf>
    <xf numFmtId="3" fontId="4" fillId="0" borderId="0" xfId="4" applyNumberFormat="1" applyFont="1" applyFill="1" applyBorder="1" applyAlignment="1" applyProtection="1">
      <alignment horizontal="right" vertical="center"/>
    </xf>
    <xf numFmtId="0" fontId="7" fillId="16" borderId="0" xfId="4" quotePrefix="1" applyFont="1" applyFill="1" applyAlignment="1" applyProtection="1">
      <alignment horizontal="right" vertical="center"/>
    </xf>
    <xf numFmtId="0" fontId="4" fillId="16" borderId="0" xfId="4" quotePrefix="1" applyFont="1" applyFill="1" applyAlignment="1" applyProtection="1">
      <alignment horizontal="right" vertical="center"/>
    </xf>
    <xf numFmtId="0" fontId="12" fillId="16" borderId="0" xfId="4" quotePrefix="1" applyFont="1" applyFill="1" applyAlignment="1" applyProtection="1">
      <alignment horizontal="right" vertical="center"/>
    </xf>
    <xf numFmtId="0" fontId="182" fillId="21" borderId="52" xfId="4" applyFont="1" applyFill="1" applyBorder="1" applyAlignment="1" applyProtection="1">
      <alignment vertical="center"/>
    </xf>
    <xf numFmtId="0" fontId="182" fillId="21" borderId="53" xfId="4" applyFont="1" applyFill="1" applyBorder="1" applyAlignment="1" applyProtection="1">
      <alignment horizontal="center" vertical="center"/>
    </xf>
    <xf numFmtId="0" fontId="209" fillId="21" borderId="54" xfId="4" applyFont="1" applyFill="1" applyBorder="1" applyAlignment="1" applyProtection="1">
      <alignment horizontal="center" vertical="center" wrapText="1"/>
    </xf>
    <xf numFmtId="0" fontId="185" fillId="23" borderId="7" xfId="4" applyFont="1" applyFill="1" applyBorder="1" applyAlignment="1" applyProtection="1">
      <alignment horizontal="center" vertical="center"/>
    </xf>
    <xf numFmtId="0" fontId="210" fillId="23" borderId="53" xfId="0" applyFont="1" applyFill="1" applyBorder="1" applyAlignment="1" applyProtection="1">
      <alignment horizontal="center" vertical="center"/>
    </xf>
    <xf numFmtId="0" fontId="211" fillId="23" borderId="53" xfId="4" applyFont="1" applyFill="1" applyBorder="1" applyAlignment="1" applyProtection="1">
      <alignment horizontal="center" vertical="center"/>
    </xf>
    <xf numFmtId="0" fontId="182" fillId="23" borderId="54" xfId="4" applyFont="1" applyFill="1" applyBorder="1" applyAlignment="1" applyProtection="1">
      <alignment horizontal="center" vertical="center"/>
    </xf>
    <xf numFmtId="0" fontId="212" fillId="23" borderId="30" xfId="4" applyFont="1" applyFill="1" applyBorder="1" applyAlignment="1" applyProtection="1">
      <alignment horizontal="center" vertical="center"/>
    </xf>
    <xf numFmtId="0" fontId="212" fillId="23" borderId="56" xfId="4" applyFont="1" applyFill="1" applyBorder="1" applyAlignment="1" applyProtection="1">
      <alignment horizontal="center" vertical="center"/>
    </xf>
    <xf numFmtId="0" fontId="15" fillId="0" borderId="63" xfId="12" applyFont="1" applyFill="1" applyBorder="1" applyAlignment="1" applyProtection="1">
      <alignment horizontal="center" vertical="center" wrapText="1"/>
    </xf>
    <xf numFmtId="0" fontId="213" fillId="23" borderId="28" xfId="4" applyFont="1" applyFill="1" applyBorder="1" applyAlignment="1" applyProtection="1">
      <alignment horizontal="center" vertical="center"/>
    </xf>
    <xf numFmtId="1" fontId="183" fillId="35" borderId="59" xfId="4" applyNumberFormat="1" applyFont="1" applyFill="1" applyBorder="1" applyAlignment="1" applyProtection="1">
      <alignment horizontal="center" vertical="center" wrapText="1"/>
    </xf>
    <xf numFmtId="1" fontId="183" fillId="35" borderId="41" xfId="4" applyNumberFormat="1" applyFont="1" applyFill="1" applyBorder="1" applyAlignment="1" applyProtection="1">
      <alignment horizontal="center" vertical="center" wrapText="1"/>
    </xf>
    <xf numFmtId="1" fontId="183" fillId="35" borderId="14" xfId="4" applyNumberFormat="1" applyFont="1" applyFill="1" applyBorder="1" applyAlignment="1" applyProtection="1">
      <alignment horizontal="center" vertical="center" wrapText="1"/>
    </xf>
    <xf numFmtId="1" fontId="183" fillId="35" borderId="12" xfId="4" applyNumberFormat="1" applyFont="1" applyFill="1" applyBorder="1" applyAlignment="1" applyProtection="1">
      <alignment horizontal="center" vertical="center" wrapText="1"/>
    </xf>
    <xf numFmtId="0" fontId="4" fillId="16" borderId="119" xfId="4" applyFont="1" applyFill="1" applyBorder="1" applyAlignment="1" applyProtection="1">
      <alignment horizontal="left" vertical="center"/>
    </xf>
    <xf numFmtId="0" fontId="4" fillId="16" borderId="0" xfId="4" applyFont="1" applyFill="1" applyBorder="1" applyAlignment="1" applyProtection="1">
      <alignment horizontal="center" vertical="center"/>
    </xf>
    <xf numFmtId="0" fontId="191" fillId="16" borderId="57" xfId="4" applyFont="1" applyFill="1" applyBorder="1" applyAlignment="1" applyProtection="1">
      <alignment horizontal="left" vertical="center" wrapText="1"/>
    </xf>
    <xf numFmtId="0" fontId="4" fillId="16" borderId="70" xfId="4" applyFont="1" applyFill="1" applyBorder="1" applyAlignment="1" applyProtection="1">
      <alignment horizontal="center" vertical="center"/>
    </xf>
    <xf numFmtId="3" fontId="4" fillId="16" borderId="82" xfId="4" applyNumberFormat="1" applyFont="1" applyFill="1" applyBorder="1" applyAlignment="1" applyProtection="1">
      <alignment horizontal="right" vertical="center"/>
    </xf>
    <xf numFmtId="0" fontId="4" fillId="16" borderId="8" xfId="4" applyFont="1" applyFill="1" applyBorder="1" applyAlignment="1" applyProtection="1">
      <alignment vertical="center"/>
    </xf>
    <xf numFmtId="3" fontId="4" fillId="16" borderId="70" xfId="4" applyNumberFormat="1" applyFont="1" applyFill="1" applyBorder="1" applyAlignment="1" applyProtection="1">
      <alignment horizontal="right" vertical="center"/>
    </xf>
    <xf numFmtId="0" fontId="7" fillId="16" borderId="70" xfId="4" applyFont="1" applyFill="1" applyBorder="1" applyAlignment="1" applyProtection="1">
      <alignment vertical="center"/>
    </xf>
    <xf numFmtId="0" fontId="4" fillId="16" borderId="55" xfId="4" quotePrefix="1" applyFont="1" applyFill="1" applyBorder="1" applyAlignment="1" applyProtection="1">
      <alignment horizontal="center" vertical="center"/>
    </xf>
    <xf numFmtId="0" fontId="4" fillId="16" borderId="56" xfId="4" applyFont="1" applyFill="1" applyBorder="1" applyAlignment="1" applyProtection="1">
      <alignment horizontal="center" vertical="center"/>
    </xf>
    <xf numFmtId="0" fontId="4" fillId="0" borderId="57" xfId="4" quotePrefix="1" applyFont="1" applyBorder="1" applyAlignment="1" applyProtection="1">
      <alignment horizontal="center" vertical="center" wrapText="1"/>
    </xf>
    <xf numFmtId="3" fontId="4" fillId="16" borderId="55" xfId="4" applyNumberFormat="1" applyFont="1" applyFill="1" applyBorder="1" applyAlignment="1" applyProtection="1">
      <alignment horizontal="right" vertical="center"/>
    </xf>
    <xf numFmtId="168" fontId="184" fillId="22" borderId="39" xfId="12" quotePrefix="1" applyNumberFormat="1" applyFont="1" applyFill="1" applyBorder="1" applyAlignment="1" applyProtection="1">
      <alignment horizontal="right" vertical="center"/>
    </xf>
    <xf numFmtId="0" fontId="4" fillId="16" borderId="8" xfId="12" applyFont="1" applyFill="1" applyBorder="1" applyAlignment="1" applyProtection="1">
      <alignment horizontal="right" vertical="center"/>
    </xf>
    <xf numFmtId="168" fontId="10" fillId="16" borderId="31" xfId="12" quotePrefix="1" applyNumberFormat="1" applyFont="1" applyFill="1" applyBorder="1" applyAlignment="1" applyProtection="1">
      <alignment horizontal="right" vertical="center"/>
    </xf>
    <xf numFmtId="0" fontId="4" fillId="16" borderId="32" xfId="12" applyFont="1" applyFill="1" applyBorder="1" applyAlignment="1" applyProtection="1">
      <alignment horizontal="left" vertical="center" wrapText="1"/>
    </xf>
    <xf numFmtId="168" fontId="10" fillId="16" borderId="36" xfId="12" quotePrefix="1" applyNumberFormat="1" applyFont="1" applyFill="1" applyBorder="1" applyAlignment="1" applyProtection="1">
      <alignment horizontal="right" vertical="center"/>
    </xf>
    <xf numFmtId="0" fontId="4" fillId="16" borderId="42" xfId="12" applyFont="1" applyFill="1" applyBorder="1" applyAlignment="1" applyProtection="1">
      <alignment horizontal="left" vertical="center" wrapText="1"/>
    </xf>
    <xf numFmtId="168" fontId="7" fillId="16" borderId="8" xfId="12" quotePrefix="1" applyNumberFormat="1" applyFont="1" applyFill="1" applyBorder="1" applyAlignment="1" applyProtection="1">
      <alignment horizontal="right" vertical="center"/>
    </xf>
    <xf numFmtId="0" fontId="7" fillId="16" borderId="8" xfId="12" quotePrefix="1" applyFont="1" applyFill="1" applyBorder="1" applyAlignment="1" applyProtection="1">
      <alignment horizontal="right" vertical="center"/>
    </xf>
    <xf numFmtId="168" fontId="10" fillId="16" borderId="33" xfId="12" quotePrefix="1" applyNumberFormat="1" applyFont="1" applyFill="1" applyBorder="1" applyAlignment="1" applyProtection="1">
      <alignment horizontal="right" vertical="center"/>
    </xf>
    <xf numFmtId="0" fontId="4" fillId="16" borderId="34" xfId="12" applyFont="1" applyFill="1" applyBorder="1" applyAlignment="1" applyProtection="1">
      <alignment vertical="center" wrapText="1"/>
    </xf>
    <xf numFmtId="0" fontId="7" fillId="16" borderId="8" xfId="12" applyFont="1" applyFill="1" applyBorder="1" applyAlignment="1" applyProtection="1">
      <alignment horizontal="right" vertical="center"/>
    </xf>
    <xf numFmtId="0" fontId="9" fillId="16" borderId="34" xfId="12" applyFont="1" applyFill="1" applyBorder="1" applyAlignment="1" applyProtection="1">
      <alignment horizontal="left" vertical="center" wrapText="1"/>
    </xf>
    <xf numFmtId="0" fontId="9" fillId="16" borderId="42" xfId="12" applyFont="1" applyFill="1" applyBorder="1" applyAlignment="1" applyProtection="1">
      <alignment vertical="center" wrapText="1"/>
    </xf>
    <xf numFmtId="168" fontId="16" fillId="16" borderId="31" xfId="12" quotePrefix="1" applyNumberFormat="1" applyFont="1" applyFill="1" applyBorder="1" applyAlignment="1" applyProtection="1">
      <alignment horizontal="right"/>
    </xf>
    <xf numFmtId="0" fontId="17" fillId="16" borderId="32" xfId="12" applyFont="1" applyFill="1" applyBorder="1" applyAlignment="1" applyProtection="1">
      <alignment wrapText="1"/>
    </xf>
    <xf numFmtId="168" fontId="16" fillId="16" borderId="33" xfId="12" quotePrefix="1" applyNumberFormat="1" applyFont="1" applyFill="1" applyBorder="1" applyAlignment="1" applyProtection="1">
      <alignment horizontal="right"/>
    </xf>
    <xf numFmtId="0" fontId="17" fillId="16" borderId="34" xfId="12" applyFont="1" applyFill="1" applyBorder="1" applyAlignment="1" applyProtection="1">
      <alignment wrapText="1"/>
    </xf>
    <xf numFmtId="168" fontId="7" fillId="16" borderId="70" xfId="12" quotePrefix="1" applyNumberFormat="1" applyFont="1" applyFill="1" applyBorder="1" applyAlignment="1" applyProtection="1">
      <alignment horizontal="right" vertical="center"/>
    </xf>
    <xf numFmtId="0" fontId="18" fillId="16" borderId="34" xfId="12" applyFont="1" applyFill="1" applyBorder="1" applyAlignment="1" applyProtection="1">
      <alignment wrapText="1"/>
    </xf>
    <xf numFmtId="168" fontId="16" fillId="16" borderId="36" xfId="12" quotePrefix="1" applyNumberFormat="1" applyFont="1" applyFill="1" applyBorder="1" applyAlignment="1" applyProtection="1">
      <alignment horizontal="right" vertical="center"/>
    </xf>
    <xf numFmtId="0" fontId="17" fillId="16" borderId="42" xfId="12" applyFont="1" applyFill="1" applyBorder="1" applyAlignment="1" applyProtection="1">
      <alignment wrapText="1"/>
    </xf>
    <xf numFmtId="0" fontId="4" fillId="16" borderId="32" xfId="12" applyFont="1" applyFill="1" applyBorder="1" applyAlignment="1" applyProtection="1">
      <alignment vertical="center" wrapText="1"/>
    </xf>
    <xf numFmtId="168" fontId="10" fillId="16" borderId="37" xfId="12" quotePrefix="1" applyNumberFormat="1" applyFont="1" applyFill="1" applyBorder="1" applyAlignment="1" applyProtection="1">
      <alignment horizontal="right" vertical="center"/>
    </xf>
    <xf numFmtId="0" fontId="4" fillId="16" borderId="45" xfId="12" applyFont="1" applyFill="1" applyBorder="1" applyAlignment="1" applyProtection="1">
      <alignment vertical="center" wrapText="1"/>
    </xf>
    <xf numFmtId="168" fontId="10" fillId="16" borderId="64" xfId="12" quotePrefix="1" applyNumberFormat="1" applyFont="1" applyFill="1" applyBorder="1" applyAlignment="1" applyProtection="1">
      <alignment horizontal="right" vertical="center"/>
    </xf>
    <xf numFmtId="0" fontId="4" fillId="16" borderId="65" xfId="12" applyFont="1" applyFill="1" applyBorder="1" applyAlignment="1" applyProtection="1">
      <alignment horizontal="left" vertical="center" wrapText="1"/>
    </xf>
    <xf numFmtId="168" fontId="10" fillId="16" borderId="66" xfId="12" quotePrefix="1" applyNumberFormat="1" applyFont="1" applyFill="1" applyBorder="1" applyAlignment="1" applyProtection="1">
      <alignment horizontal="right" vertical="center"/>
    </xf>
    <xf numFmtId="0" fontId="4" fillId="16" borderId="67" xfId="12" applyFont="1" applyFill="1" applyBorder="1" applyAlignment="1" applyProtection="1">
      <alignment vertical="center" wrapText="1"/>
    </xf>
    <xf numFmtId="0" fontId="4" fillId="16" borderId="65" xfId="12" applyFont="1" applyFill="1" applyBorder="1" applyAlignment="1" applyProtection="1">
      <alignment vertical="center" wrapText="1"/>
    </xf>
    <xf numFmtId="0" fontId="9" fillId="16" borderId="67" xfId="12" applyFont="1" applyFill="1" applyBorder="1" applyAlignment="1" applyProtection="1">
      <alignment horizontal="left" vertical="center" wrapText="1"/>
    </xf>
    <xf numFmtId="168" fontId="10" fillId="16" borderId="48" xfId="12" quotePrefix="1" applyNumberFormat="1" applyFont="1" applyFill="1" applyBorder="1" applyAlignment="1" applyProtection="1">
      <alignment horizontal="right" vertical="center"/>
    </xf>
    <xf numFmtId="0" fontId="9" fillId="16" borderId="49" xfId="12" applyFont="1" applyFill="1" applyBorder="1" applyAlignment="1" applyProtection="1">
      <alignment horizontal="left" vertical="center" wrapText="1"/>
    </xf>
    <xf numFmtId="0" fontId="4" fillId="16" borderId="42" xfId="12" applyFont="1" applyFill="1" applyBorder="1" applyAlignment="1" applyProtection="1">
      <alignment vertical="center" wrapText="1"/>
    </xf>
    <xf numFmtId="0" fontId="14" fillId="16" borderId="32" xfId="12" applyFont="1" applyFill="1" applyBorder="1" applyAlignment="1" applyProtection="1">
      <alignment horizontal="left" vertical="center" wrapText="1"/>
    </xf>
    <xf numFmtId="0" fontId="7" fillId="16" borderId="8" xfId="12" quotePrefix="1" applyFont="1" applyFill="1" applyBorder="1" applyAlignment="1" applyProtection="1">
      <alignment horizontal="center" vertical="center"/>
    </xf>
    <xf numFmtId="0" fontId="14" fillId="16" borderId="34" xfId="12" applyFont="1" applyFill="1" applyBorder="1" applyAlignment="1" applyProtection="1">
      <alignment horizontal="left" vertical="center" wrapText="1"/>
    </xf>
    <xf numFmtId="0" fontId="14" fillId="16" borderId="42" xfId="12" applyFont="1" applyFill="1" applyBorder="1" applyAlignment="1" applyProtection="1">
      <alignment horizontal="left" vertical="center" wrapText="1"/>
    </xf>
    <xf numFmtId="0" fontId="9" fillId="16" borderId="32" xfId="12" applyFont="1" applyFill="1" applyBorder="1" applyAlignment="1" applyProtection="1">
      <alignment horizontal="left" vertical="center" wrapText="1"/>
    </xf>
    <xf numFmtId="0" fontId="9" fillId="16" borderId="42" xfId="12" applyFont="1" applyFill="1" applyBorder="1" applyAlignment="1" applyProtection="1">
      <alignment horizontal="left" vertical="center" wrapText="1"/>
    </xf>
    <xf numFmtId="0" fontId="7" fillId="16" borderId="8" xfId="12" applyFont="1" applyFill="1" applyBorder="1" applyAlignment="1" applyProtection="1">
      <alignment horizontal="center" vertical="center"/>
    </xf>
    <xf numFmtId="0" fontId="9" fillId="16" borderId="32" xfId="4" applyFont="1" applyFill="1" applyBorder="1" applyAlignment="1" applyProtection="1">
      <alignment vertical="center" wrapText="1"/>
    </xf>
    <xf numFmtId="0" fontId="9" fillId="16" borderId="67" xfId="4" applyFont="1" applyFill="1" applyBorder="1" applyAlignment="1" applyProtection="1">
      <alignment vertical="center" wrapText="1"/>
    </xf>
    <xf numFmtId="168" fontId="10" fillId="16" borderId="47" xfId="12" quotePrefix="1" applyNumberFormat="1" applyFont="1" applyFill="1" applyBorder="1" applyAlignment="1" applyProtection="1">
      <alignment horizontal="right" vertical="center"/>
    </xf>
    <xf numFmtId="0" fontId="9" fillId="16" borderId="0" xfId="4" applyFont="1" applyFill="1" applyBorder="1" applyAlignment="1" applyProtection="1">
      <alignment vertical="center" wrapText="1"/>
    </xf>
    <xf numFmtId="0" fontId="9" fillId="16" borderId="49" xfId="4" applyFont="1" applyFill="1" applyBorder="1" applyAlignment="1" applyProtection="1">
      <alignment vertical="center" wrapText="1"/>
    </xf>
    <xf numFmtId="0" fontId="9" fillId="16" borderId="65" xfId="4" applyFont="1" applyFill="1" applyBorder="1" applyAlignment="1" applyProtection="1">
      <alignment vertical="center" wrapText="1"/>
    </xf>
    <xf numFmtId="0" fontId="9" fillId="16" borderId="46" xfId="12" applyFont="1" applyFill="1" applyBorder="1" applyAlignment="1" applyProtection="1">
      <alignment horizontal="left" vertical="center" wrapText="1"/>
    </xf>
    <xf numFmtId="0" fontId="184" fillId="22" borderId="40" xfId="4" applyFont="1" applyFill="1" applyBorder="1" applyAlignment="1" applyProtection="1">
      <alignment vertical="center"/>
    </xf>
    <xf numFmtId="0" fontId="13" fillId="16" borderId="32" xfId="4" applyFont="1" applyFill="1" applyBorder="1" applyAlignment="1" applyProtection="1">
      <alignment vertical="center" wrapText="1"/>
    </xf>
    <xf numFmtId="0" fontId="13" fillId="16" borderId="34" xfId="4" applyFont="1" applyFill="1" applyBorder="1" applyAlignment="1" applyProtection="1">
      <alignment vertical="center" wrapText="1"/>
    </xf>
    <xf numFmtId="0" fontId="13" fillId="16" borderId="42" xfId="4" applyFont="1" applyFill="1" applyBorder="1" applyAlignment="1" applyProtection="1">
      <alignment vertical="center" wrapText="1"/>
    </xf>
    <xf numFmtId="165" fontId="4" fillId="16" borderId="8" xfId="12" applyNumberFormat="1" applyFont="1" applyFill="1" applyBorder="1" applyAlignment="1" applyProtection="1">
      <alignment horizontal="right" vertical="center"/>
    </xf>
    <xf numFmtId="0" fontId="4" fillId="16" borderId="34" xfId="12" applyFont="1" applyFill="1" applyBorder="1" applyAlignment="1" applyProtection="1">
      <alignment horizontal="left" vertical="center" wrapText="1"/>
    </xf>
    <xf numFmtId="0" fontId="9" fillId="16" borderId="32" xfId="12" applyFont="1" applyFill="1" applyBorder="1" applyAlignment="1" applyProtection="1">
      <alignment vertical="center" wrapText="1"/>
    </xf>
    <xf numFmtId="168" fontId="184" fillId="22" borderId="39" xfId="12" quotePrefix="1" applyNumberFormat="1" applyFont="1" applyFill="1" applyBorder="1" applyAlignment="1" applyProtection="1">
      <alignment horizontal="right"/>
    </xf>
    <xf numFmtId="165" fontId="4" fillId="16" borderId="8" xfId="12" applyNumberFormat="1" applyFont="1" applyFill="1" applyBorder="1" applyAlignment="1" applyProtection="1">
      <alignment horizontal="right"/>
    </xf>
    <xf numFmtId="168" fontId="10" fillId="16" borderId="31" xfId="12" quotePrefix="1" applyNumberFormat="1" applyFont="1" applyFill="1" applyBorder="1" applyAlignment="1" applyProtection="1">
      <alignment horizontal="right" vertical="top"/>
    </xf>
    <xf numFmtId="0" fontId="4" fillId="16" borderId="32" xfId="12" applyFont="1" applyFill="1" applyBorder="1" applyAlignment="1" applyProtection="1">
      <alignment vertical="top" wrapText="1"/>
    </xf>
    <xf numFmtId="168" fontId="10" fillId="16" borderId="33" xfId="12" quotePrefix="1" applyNumberFormat="1" applyFont="1" applyFill="1" applyBorder="1" applyAlignment="1" applyProtection="1">
      <alignment horizontal="right" vertical="top"/>
    </xf>
    <xf numFmtId="0" fontId="4" fillId="16" borderId="34" xfId="12" applyFont="1" applyFill="1" applyBorder="1" applyAlignment="1" applyProtection="1">
      <alignment vertical="top" wrapText="1"/>
    </xf>
    <xf numFmtId="168" fontId="10" fillId="16" borderId="36" xfId="12" quotePrefix="1" applyNumberFormat="1" applyFont="1" applyFill="1" applyBorder="1" applyAlignment="1" applyProtection="1">
      <alignment horizontal="right" vertical="top"/>
    </xf>
    <xf numFmtId="0" fontId="4" fillId="16" borderId="42" xfId="12" applyFont="1" applyFill="1" applyBorder="1" applyAlignment="1" applyProtection="1">
      <alignment vertical="top" wrapText="1"/>
    </xf>
    <xf numFmtId="168" fontId="10" fillId="16" borderId="37" xfId="12" quotePrefix="1" applyNumberFormat="1" applyFont="1" applyFill="1" applyBorder="1" applyAlignment="1" applyProtection="1">
      <alignment horizontal="right" vertical="top"/>
    </xf>
    <xf numFmtId="0" fontId="4" fillId="16" borderId="45" xfId="12" applyFont="1" applyFill="1" applyBorder="1" applyAlignment="1" applyProtection="1">
      <alignment vertical="top" wrapText="1"/>
    </xf>
    <xf numFmtId="168" fontId="214" fillId="16" borderId="91" xfId="12" quotePrefix="1" applyNumberFormat="1" applyFont="1" applyFill="1" applyBorder="1" applyAlignment="1" applyProtection="1">
      <alignment horizontal="right" vertical="center"/>
    </xf>
    <xf numFmtId="0" fontId="214" fillId="16" borderId="115" xfId="12" applyFont="1" applyFill="1" applyBorder="1" applyProtection="1"/>
    <xf numFmtId="165" fontId="4" fillId="16" borderId="30" xfId="12" applyNumberFormat="1" applyFont="1" applyFill="1" applyBorder="1" applyAlignment="1" applyProtection="1">
      <alignment horizontal="right" vertical="center"/>
    </xf>
    <xf numFmtId="165" fontId="4" fillId="16" borderId="58" xfId="12" applyNumberFormat="1" applyFont="1" applyFill="1" applyBorder="1" applyAlignment="1" applyProtection="1">
      <alignment vertical="center"/>
    </xf>
    <xf numFmtId="0" fontId="7" fillId="16" borderId="0" xfId="4" applyFont="1" applyFill="1" applyBorder="1" applyAlignment="1" applyProtection="1">
      <alignment vertical="center" wrapText="1"/>
    </xf>
    <xf numFmtId="170" fontId="7" fillId="18" borderId="39" xfId="12" applyNumberFormat="1" applyFont="1" applyFill="1" applyBorder="1" applyAlignment="1" applyProtection="1">
      <alignment horizontal="right"/>
    </xf>
    <xf numFmtId="170" fontId="7" fillId="16" borderId="119" xfId="12" quotePrefix="1" applyNumberFormat="1" applyFont="1" applyFill="1" applyBorder="1" applyAlignment="1" applyProtection="1">
      <alignment horizontal="right" vertical="center"/>
    </xf>
    <xf numFmtId="0" fontId="7" fillId="16" borderId="50" xfId="4" applyFont="1" applyFill="1" applyBorder="1" applyAlignment="1" applyProtection="1">
      <alignment vertical="center"/>
    </xf>
    <xf numFmtId="0" fontId="7" fillId="16" borderId="50" xfId="4" applyFont="1" applyFill="1" applyBorder="1" applyAlignment="1" applyProtection="1">
      <alignment vertical="center" wrapText="1"/>
    </xf>
    <xf numFmtId="170" fontId="7" fillId="16" borderId="8" xfId="12" quotePrefix="1" applyNumberFormat="1" applyFont="1" applyFill="1" applyBorder="1" applyAlignment="1" applyProtection="1">
      <alignment horizontal="right" vertical="center"/>
    </xf>
    <xf numFmtId="170" fontId="7" fillId="16" borderId="30" xfId="12" quotePrefix="1" applyNumberFormat="1" applyFont="1" applyFill="1" applyBorder="1" applyAlignment="1" applyProtection="1">
      <alignment horizontal="right" vertical="center"/>
    </xf>
    <xf numFmtId="0" fontId="4" fillId="16" borderId="58" xfId="4" applyFont="1" applyFill="1" applyBorder="1" applyAlignment="1" applyProtection="1">
      <alignment vertical="center"/>
    </xf>
    <xf numFmtId="0" fontId="212" fillId="23" borderId="84" xfId="12" applyFont="1" applyFill="1" applyBorder="1" applyAlignment="1" applyProtection="1">
      <alignment horizontal="right" vertical="center"/>
    </xf>
    <xf numFmtId="177" fontId="183" fillId="21" borderId="85" xfId="14" applyNumberFormat="1" applyFont="1" applyFill="1" applyBorder="1" applyAlignment="1" applyProtection="1">
      <alignment horizontal="center" vertical="center" wrapText="1"/>
    </xf>
    <xf numFmtId="0" fontId="7" fillId="16" borderId="0" xfId="12" quotePrefix="1" applyFont="1" applyFill="1" applyBorder="1" applyAlignment="1" applyProtection="1">
      <alignment horizontal="right" vertical="center"/>
    </xf>
    <xf numFmtId="0" fontId="7" fillId="16" borderId="0" xfId="12"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wrapText="1"/>
    </xf>
    <xf numFmtId="0" fontId="13" fillId="16" borderId="0" xfId="12" quotePrefix="1" applyFont="1" applyFill="1" applyBorder="1" applyAlignment="1" applyProtection="1">
      <alignment horizontal="right" vertical="center"/>
    </xf>
    <xf numFmtId="0" fontId="12" fillId="16" borderId="0" xfId="0" applyFont="1" applyFill="1" applyAlignment="1" applyProtection="1">
      <alignment horizontal="right" wrapText="1"/>
    </xf>
    <xf numFmtId="0" fontId="208" fillId="18" borderId="14" xfId="0" applyNumberFormat="1" applyFont="1" applyFill="1" applyBorder="1" applyAlignment="1" applyProtection="1">
      <alignment horizontal="center" vertical="center"/>
    </xf>
    <xf numFmtId="0" fontId="208" fillId="18" borderId="14" xfId="0" applyNumberFormat="1" applyFont="1" applyFill="1" applyBorder="1" applyAlignment="1" applyProtection="1">
      <alignment horizontal="left" vertical="center"/>
    </xf>
    <xf numFmtId="0" fontId="12" fillId="16" borderId="0" xfId="4" applyFont="1" applyFill="1" applyAlignment="1" applyProtection="1">
      <alignment horizontal="center" vertical="center" wrapText="1"/>
    </xf>
    <xf numFmtId="3" fontId="4" fillId="16" borderId="0" xfId="4" quotePrefix="1" applyNumberFormat="1" applyFont="1" applyFill="1" applyAlignment="1" applyProtection="1">
      <alignment horizontal="right" vertical="center"/>
    </xf>
    <xf numFmtId="0" fontId="183" fillId="36" borderId="142" xfId="4" applyFont="1" applyFill="1" applyBorder="1" applyAlignment="1" applyProtection="1">
      <alignment horizontal="center" vertical="center"/>
    </xf>
    <xf numFmtId="0" fontId="183" fillId="36" borderId="16" xfId="4" applyFont="1" applyFill="1" applyBorder="1" applyAlignment="1" applyProtection="1">
      <alignment horizontal="center" vertical="center"/>
    </xf>
    <xf numFmtId="0" fontId="183" fillId="36" borderId="16" xfId="4" applyFont="1" applyFill="1" applyBorder="1" applyAlignment="1" applyProtection="1">
      <alignment horizontal="center" vertical="center" wrapText="1"/>
    </xf>
    <xf numFmtId="3" fontId="183" fillId="36" borderId="16" xfId="4" applyNumberFormat="1" applyFont="1" applyFill="1" applyBorder="1" applyAlignment="1" applyProtection="1">
      <alignment horizontal="center" vertical="center"/>
    </xf>
    <xf numFmtId="3" fontId="183" fillId="36" borderId="11" xfId="4" applyNumberFormat="1" applyFont="1" applyFill="1" applyBorder="1" applyAlignment="1" applyProtection="1">
      <alignment horizontal="center" vertical="center"/>
    </xf>
    <xf numFmtId="0" fontId="12" fillId="16" borderId="59" xfId="4" applyFont="1" applyFill="1" applyBorder="1" applyAlignment="1" applyProtection="1">
      <alignment horizontal="center"/>
    </xf>
    <xf numFmtId="0" fontId="12" fillId="16" borderId="14" xfId="4" applyFont="1" applyFill="1" applyBorder="1" applyAlignment="1" applyProtection="1">
      <alignment horizontal="center" vertical="top"/>
    </xf>
    <xf numFmtId="0" fontId="12" fillId="16" borderId="14" xfId="4" applyFont="1" applyFill="1" applyBorder="1" applyAlignment="1" applyProtection="1">
      <alignment vertical="top" wrapText="1"/>
    </xf>
    <xf numFmtId="0" fontId="4" fillId="16" borderId="82" xfId="4" applyFont="1" applyFill="1" applyBorder="1" applyAlignment="1" applyProtection="1">
      <alignment horizontal="center"/>
    </xf>
    <xf numFmtId="0" fontId="113" fillId="28" borderId="31" xfId="4" applyFont="1" applyFill="1" applyBorder="1" applyAlignment="1" applyProtection="1">
      <alignment horizontal="center" vertical="top"/>
    </xf>
    <xf numFmtId="0" fontId="4" fillId="28" borderId="31" xfId="4" applyFont="1" applyFill="1" applyBorder="1" applyAlignment="1" applyProtection="1">
      <alignment vertical="top" wrapText="1"/>
    </xf>
    <xf numFmtId="0" fontId="4" fillId="16" borderId="70" xfId="4" applyFont="1" applyFill="1" applyBorder="1" applyAlignment="1" applyProtection="1">
      <alignment horizontal="center"/>
    </xf>
    <xf numFmtId="0" fontId="113" fillId="28" borderId="37" xfId="4" applyFont="1" applyFill="1" applyBorder="1" applyAlignment="1" applyProtection="1">
      <alignment horizontal="center" vertical="top"/>
    </xf>
    <xf numFmtId="0" fontId="4" fillId="28" borderId="37" xfId="4" applyFont="1" applyFill="1" applyBorder="1" applyAlignment="1" applyProtection="1">
      <alignment vertical="top" wrapText="1"/>
    </xf>
    <xf numFmtId="0" fontId="4" fillId="16" borderId="55" xfId="4" applyFont="1" applyFill="1" applyBorder="1" applyAlignment="1" applyProtection="1">
      <alignment horizontal="center"/>
    </xf>
    <xf numFmtId="0" fontId="113" fillId="28" borderId="36" xfId="4" applyFont="1" applyFill="1" applyBorder="1" applyAlignment="1" applyProtection="1">
      <alignment horizontal="center" vertical="top"/>
    </xf>
    <xf numFmtId="0" fontId="4" fillId="28" borderId="36" xfId="4" applyFont="1" applyFill="1" applyBorder="1" applyAlignment="1" applyProtection="1">
      <alignment vertical="top" wrapText="1"/>
    </xf>
    <xf numFmtId="0" fontId="113" fillId="28" borderId="111" xfId="4" applyFont="1" applyFill="1" applyBorder="1" applyAlignment="1" applyProtection="1">
      <alignment horizontal="center" vertical="top"/>
    </xf>
    <xf numFmtId="0" fontId="4" fillId="28" borderId="111" xfId="4" applyFont="1" applyFill="1" applyBorder="1" applyAlignment="1" applyProtection="1">
      <alignment vertical="top" wrapText="1"/>
    </xf>
    <xf numFmtId="0" fontId="12" fillId="16" borderId="83" xfId="4" applyFont="1" applyFill="1" applyBorder="1" applyAlignment="1" applyProtection="1">
      <alignment horizontal="center"/>
    </xf>
    <xf numFmtId="0" fontId="12" fillId="16" borderId="84" xfId="4" applyFont="1" applyFill="1" applyBorder="1" applyAlignment="1" applyProtection="1">
      <alignment horizontal="center" vertical="top"/>
    </xf>
    <xf numFmtId="0" fontId="12" fillId="16" borderId="84" xfId="4" applyFont="1" applyFill="1" applyBorder="1" applyAlignment="1" applyProtection="1">
      <alignment vertical="top" wrapText="1"/>
    </xf>
    <xf numFmtId="0" fontId="215" fillId="16" borderId="0" xfId="4" applyFont="1" applyFill="1" applyBorder="1" applyProtection="1"/>
    <xf numFmtId="0" fontId="4" fillId="16" borderId="0" xfId="4" applyFont="1" applyFill="1" applyBorder="1" applyAlignment="1" applyProtection="1">
      <alignment vertical="top"/>
    </xf>
    <xf numFmtId="0" fontId="4" fillId="16" borderId="0" xfId="4" applyFont="1" applyFill="1" applyBorder="1" applyAlignment="1" applyProtection="1">
      <alignment vertical="top" wrapText="1"/>
    </xf>
    <xf numFmtId="0" fontId="4" fillId="5" borderId="0" xfId="4" applyFont="1" applyFill="1" applyAlignment="1" applyProtection="1">
      <alignment vertical="center" wrapText="1"/>
    </xf>
    <xf numFmtId="3" fontId="191" fillId="22" borderId="59" xfId="4" applyNumberFormat="1" applyFont="1" applyFill="1" applyBorder="1" applyAlignment="1" applyProtection="1">
      <alignment horizontal="right" vertical="center"/>
      <protection locked="0"/>
    </xf>
    <xf numFmtId="3" fontId="191" fillId="22" borderId="14" xfId="4" applyNumberFormat="1" applyFont="1" applyFill="1" applyBorder="1" applyAlignment="1" applyProtection="1">
      <alignment horizontal="right" vertical="center"/>
      <protection locked="0"/>
    </xf>
    <xf numFmtId="3" fontId="191" fillId="22" borderId="12" xfId="4" applyNumberFormat="1" applyFont="1" applyFill="1" applyBorder="1" applyAlignment="1" applyProtection="1">
      <alignment horizontal="right" vertical="center"/>
      <protection locked="0"/>
    </xf>
    <xf numFmtId="3" fontId="13" fillId="16" borderId="91" xfId="4" applyNumberFormat="1" applyFont="1" applyFill="1" applyBorder="1" applyAlignment="1" applyProtection="1">
      <alignment horizontal="right" vertical="center"/>
      <protection locked="0"/>
    </xf>
    <xf numFmtId="3" fontId="13" fillId="16" borderId="92" xfId="4" applyNumberFormat="1" applyFont="1" applyFill="1" applyBorder="1" applyAlignment="1" applyProtection="1">
      <alignment horizontal="right" vertical="center"/>
      <protection locked="0"/>
    </xf>
    <xf numFmtId="3" fontId="12" fillId="16" borderId="56" xfId="4" applyNumberFormat="1" applyFont="1" applyFill="1" applyBorder="1" applyAlignment="1" applyProtection="1">
      <alignment horizontal="right" vertical="center"/>
      <protection locked="0"/>
    </xf>
    <xf numFmtId="3" fontId="12" fillId="16" borderId="57" xfId="4" applyNumberFormat="1" applyFont="1" applyFill="1" applyBorder="1" applyAlignment="1" applyProtection="1">
      <alignment horizontal="right" vertical="center"/>
      <protection locked="0"/>
    </xf>
    <xf numFmtId="3" fontId="4" fillId="28" borderId="31" xfId="4" applyNumberFormat="1" applyFont="1" applyFill="1" applyBorder="1" applyAlignment="1" applyProtection="1">
      <alignment horizontal="right" vertical="center"/>
      <protection locked="0"/>
    </xf>
    <xf numFmtId="3" fontId="4" fillId="28" borderId="74" xfId="4" applyNumberFormat="1" applyFont="1" applyFill="1" applyBorder="1" applyAlignment="1" applyProtection="1">
      <alignment horizontal="right" vertical="center"/>
      <protection locked="0"/>
    </xf>
    <xf numFmtId="3" fontId="4" fillId="28" borderId="37" xfId="4" applyNumberFormat="1" applyFont="1" applyFill="1" applyBorder="1" applyAlignment="1" applyProtection="1">
      <alignment horizontal="right" vertical="center"/>
      <protection locked="0"/>
    </xf>
    <xf numFmtId="3" fontId="4" fillId="28" borderId="87" xfId="4" applyNumberFormat="1" applyFont="1" applyFill="1" applyBorder="1" applyAlignment="1" applyProtection="1">
      <alignment horizontal="right" vertical="center"/>
      <protection locked="0"/>
    </xf>
    <xf numFmtId="3" fontId="12" fillId="16" borderId="14" xfId="4" applyNumberFormat="1" applyFont="1" applyFill="1" applyBorder="1" applyAlignment="1" applyProtection="1">
      <alignment horizontal="right" vertical="center"/>
      <protection locked="0"/>
    </xf>
    <xf numFmtId="3" fontId="12" fillId="16" borderId="12" xfId="4" applyNumberFormat="1" applyFont="1" applyFill="1" applyBorder="1" applyAlignment="1" applyProtection="1">
      <alignment horizontal="right" vertical="center"/>
      <protection locked="0"/>
    </xf>
    <xf numFmtId="3" fontId="4" fillId="28" borderId="36" xfId="4" applyNumberFormat="1" applyFont="1" applyFill="1" applyBorder="1" applyAlignment="1" applyProtection="1">
      <alignment horizontal="right" vertical="center"/>
      <protection locked="0"/>
    </xf>
    <xf numFmtId="3" fontId="4" fillId="28" borderId="81" xfId="4" applyNumberFormat="1" applyFont="1" applyFill="1" applyBorder="1" applyAlignment="1" applyProtection="1">
      <alignment horizontal="right" vertical="center"/>
      <protection locked="0"/>
    </xf>
    <xf numFmtId="3" fontId="12" fillId="16" borderId="14" xfId="0" applyNumberFormat="1" applyFont="1" applyFill="1" applyBorder="1" applyAlignment="1" applyProtection="1">
      <alignment horizontal="right" vertical="center"/>
      <protection locked="0"/>
    </xf>
    <xf numFmtId="3" fontId="12" fillId="16" borderId="12" xfId="0" applyNumberFormat="1" applyFont="1" applyFill="1" applyBorder="1" applyAlignment="1" applyProtection="1">
      <alignment horizontal="right" vertical="center"/>
      <protection locked="0"/>
    </xf>
    <xf numFmtId="3" fontId="4" fillId="28" borderId="111" xfId="0" applyNumberFormat="1" applyFont="1" applyFill="1" applyBorder="1" applyAlignment="1" applyProtection="1">
      <alignment horizontal="right" vertical="center"/>
      <protection locked="0"/>
    </xf>
    <xf numFmtId="3" fontId="4" fillId="28" borderId="114" xfId="0" applyNumberFormat="1" applyFont="1" applyFill="1" applyBorder="1" applyAlignment="1" applyProtection="1">
      <alignment horizontal="right" vertical="center"/>
      <protection locked="0"/>
    </xf>
    <xf numFmtId="3" fontId="4" fillId="28" borderId="37" xfId="0" applyNumberFormat="1" applyFont="1" applyFill="1" applyBorder="1" applyAlignment="1" applyProtection="1">
      <alignment horizontal="right" vertical="center"/>
      <protection locked="0"/>
    </xf>
    <xf numFmtId="3" fontId="4" fillId="28" borderId="87" xfId="0" applyNumberFormat="1" applyFont="1" applyFill="1" applyBorder="1" applyAlignment="1" applyProtection="1">
      <alignment horizontal="right" vertical="center"/>
      <protection locked="0"/>
    </xf>
    <xf numFmtId="3" fontId="4" fillId="28" borderId="111" xfId="4" applyNumberFormat="1" applyFont="1" applyFill="1" applyBorder="1" applyAlignment="1" applyProtection="1">
      <alignment horizontal="right" vertical="center"/>
      <protection locked="0"/>
    </xf>
    <xf numFmtId="3" fontId="4" fillId="28" borderId="114"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16" borderId="84" xfId="4" applyNumberFormat="1" applyFont="1" applyFill="1" applyBorder="1" applyAlignment="1" applyProtection="1">
      <alignment horizontal="right" vertical="center"/>
      <protection locked="0"/>
    </xf>
    <xf numFmtId="3" fontId="12" fillId="16" borderId="85" xfId="4" applyNumberFormat="1" applyFont="1" applyFill="1" applyBorder="1" applyAlignment="1" applyProtection="1">
      <alignment horizontal="right" vertical="center"/>
      <protection locked="0"/>
    </xf>
    <xf numFmtId="3" fontId="192" fillId="18" borderId="59" xfId="4" applyNumberFormat="1" applyFont="1" applyFill="1" applyBorder="1" applyAlignment="1" applyProtection="1">
      <alignment horizontal="right" vertical="center"/>
      <protection locked="0"/>
    </xf>
    <xf numFmtId="3" fontId="192" fillId="18" borderId="14" xfId="4" applyNumberFormat="1" applyFont="1" applyFill="1" applyBorder="1" applyAlignment="1" applyProtection="1">
      <alignment horizontal="right" vertical="center"/>
      <protection locked="0"/>
    </xf>
    <xf numFmtId="3" fontId="192" fillId="18" borderId="12" xfId="4" applyNumberFormat="1" applyFont="1" applyFill="1" applyBorder="1" applyAlignment="1" applyProtection="1">
      <alignment horizontal="right" vertical="center"/>
      <protection locked="0"/>
    </xf>
    <xf numFmtId="0" fontId="44" fillId="16" borderId="0" xfId="0" applyFont="1" applyFill="1" applyBorder="1" applyAlignment="1" applyProtection="1">
      <alignment horizontal="right"/>
    </xf>
    <xf numFmtId="165" fontId="44" fillId="16" borderId="0" xfId="0" applyNumberFormat="1" applyFont="1" applyFill="1" applyBorder="1" applyProtection="1"/>
    <xf numFmtId="165" fontId="44" fillId="16" borderId="0" xfId="0" applyNumberFormat="1" applyFont="1" applyFill="1" applyBorder="1" applyAlignment="1" applyProtection="1">
      <alignment horizontal="left"/>
    </xf>
    <xf numFmtId="0" fontId="52" fillId="20" borderId="52" xfId="0" applyFont="1" applyFill="1" applyBorder="1" applyAlignment="1" applyProtection="1">
      <alignment horizontal="left" vertical="center"/>
    </xf>
    <xf numFmtId="0" fontId="52" fillId="20" borderId="53" xfId="4" applyFont="1" applyFill="1" applyBorder="1" applyAlignment="1" applyProtection="1">
      <alignment horizontal="left" vertical="center"/>
    </xf>
    <xf numFmtId="0" fontId="52" fillId="20" borderId="53" xfId="0" applyFont="1" applyFill="1" applyBorder="1" applyAlignment="1" applyProtection="1">
      <alignment horizontal="left" vertical="center"/>
    </xf>
    <xf numFmtId="0" fontId="52" fillId="20" borderId="54" xfId="4" applyFont="1" applyFill="1" applyBorder="1" applyAlignment="1" applyProtection="1">
      <alignment horizontal="left" vertical="center"/>
    </xf>
    <xf numFmtId="0" fontId="52" fillId="18" borderId="41" xfId="0" applyFont="1" applyFill="1" applyBorder="1" applyAlignment="1" applyProtection="1">
      <alignment horizontal="center" vertical="center" wrapText="1"/>
    </xf>
    <xf numFmtId="0" fontId="52" fillId="18" borderId="14" xfId="0" applyFont="1" applyFill="1" applyBorder="1" applyAlignment="1" applyProtection="1">
      <alignment horizontal="center" vertical="center" wrapText="1"/>
    </xf>
    <xf numFmtId="0" fontId="52" fillId="18" borderId="12" xfId="0" applyFont="1" applyFill="1" applyBorder="1" applyAlignment="1" applyProtection="1">
      <alignment horizontal="center" vertical="center" wrapText="1"/>
    </xf>
    <xf numFmtId="0" fontId="216" fillId="22" borderId="14" xfId="4" applyFont="1" applyFill="1" applyBorder="1" applyAlignment="1" applyProtection="1">
      <alignment horizontal="center" vertical="center"/>
    </xf>
    <xf numFmtId="0" fontId="175" fillId="22" borderId="14" xfId="4" applyFont="1" applyFill="1" applyBorder="1" applyAlignment="1" applyProtection="1">
      <alignment horizontal="center" vertical="center"/>
    </xf>
    <xf numFmtId="0" fontId="33" fillId="16" borderId="0" xfId="0" applyFont="1" applyFill="1" applyBorder="1" applyAlignment="1" applyProtection="1">
      <alignment horizontal="right"/>
    </xf>
    <xf numFmtId="0" fontId="52" fillId="16" borderId="0" xfId="0" applyFont="1" applyFill="1" applyBorder="1" applyAlignment="1" applyProtection="1">
      <alignment horizontal="left"/>
    </xf>
    <xf numFmtId="1" fontId="132" fillId="16" borderId="0" xfId="0" applyNumberFormat="1" applyFont="1" applyFill="1" applyBorder="1" applyProtection="1"/>
    <xf numFmtId="0" fontId="133" fillId="16" borderId="0" xfId="0" applyFont="1" applyFill="1" applyProtection="1"/>
    <xf numFmtId="1" fontId="44" fillId="16" borderId="112" xfId="0" applyNumberFormat="1" applyFont="1" applyFill="1" applyBorder="1" applyProtection="1"/>
    <xf numFmtId="0" fontId="108" fillId="16" borderId="112" xfId="0" applyFont="1" applyFill="1" applyBorder="1" applyProtection="1"/>
    <xf numFmtId="3" fontId="44" fillId="16" borderId="0" xfId="0" applyNumberFormat="1" applyFont="1" applyFill="1" applyBorder="1" applyProtection="1"/>
    <xf numFmtId="0" fontId="112" fillId="16" borderId="0" xfId="0" quotePrefix="1" applyFont="1" applyFill="1" applyBorder="1" applyAlignment="1" applyProtection="1">
      <alignment horizontal="left"/>
    </xf>
    <xf numFmtId="0" fontId="184" fillId="22" borderId="40" xfId="4" applyFont="1" applyFill="1" applyBorder="1" applyAlignment="1" applyProtection="1">
      <alignment vertical="center" wrapText="1"/>
    </xf>
    <xf numFmtId="0" fontId="124" fillId="37" borderId="0" xfId="4" applyFont="1" applyFill="1" applyAlignment="1">
      <alignment horizontal="left" vertical="center"/>
    </xf>
    <xf numFmtId="0" fontId="217" fillId="37" borderId="0" xfId="4" applyFont="1" applyFill="1" applyAlignment="1">
      <alignment horizontal="left" vertical="center"/>
    </xf>
    <xf numFmtId="0" fontId="218" fillId="37" borderId="0" xfId="4" applyFont="1" applyFill="1" applyAlignment="1">
      <alignment horizontal="left" vertical="center"/>
    </xf>
    <xf numFmtId="0" fontId="125" fillId="37" borderId="0" xfId="4" applyFont="1" applyFill="1" applyAlignment="1">
      <alignment horizontal="left" vertical="center"/>
    </xf>
    <xf numFmtId="0" fontId="134" fillId="16" borderId="0" xfId="4" applyFont="1" applyFill="1" applyAlignment="1" applyProtection="1">
      <alignment horizontal="left" vertical="center"/>
    </xf>
    <xf numFmtId="0" fontId="4" fillId="16" borderId="0" xfId="4" applyFont="1" applyFill="1" applyAlignment="1" applyProtection="1">
      <alignment horizontal="left" vertical="center"/>
    </xf>
    <xf numFmtId="0" fontId="4" fillId="16" borderId="15" xfId="4" applyFont="1" applyFill="1" applyBorder="1" applyAlignment="1" applyProtection="1">
      <alignment vertical="center"/>
    </xf>
    <xf numFmtId="0" fontId="4" fillId="16" borderId="15" xfId="4" applyFont="1" applyFill="1" applyBorder="1" applyAlignment="1" applyProtection="1">
      <alignment vertical="center" wrapText="1"/>
    </xf>
    <xf numFmtId="0" fontId="219" fillId="20" borderId="83" xfId="12" quotePrefix="1" applyFont="1" applyFill="1" applyBorder="1" applyAlignment="1" applyProtection="1">
      <alignment horizontal="right" vertical="center"/>
    </xf>
    <xf numFmtId="0" fontId="220" fillId="20" borderId="84" xfId="12" applyFont="1" applyFill="1" applyBorder="1" applyAlignment="1" applyProtection="1">
      <alignment horizontal="right" vertical="center"/>
    </xf>
    <xf numFmtId="0" fontId="176" fillId="20" borderId="85" xfId="4" applyFont="1" applyFill="1" applyBorder="1" applyAlignment="1" applyProtection="1">
      <alignment horizontal="center" vertical="center" wrapText="1"/>
    </xf>
    <xf numFmtId="168" fontId="10" fillId="16" borderId="0" xfId="12" quotePrefix="1" applyNumberFormat="1" applyFont="1" applyFill="1" applyBorder="1" applyAlignment="1" applyProtection="1">
      <alignment horizontal="center" vertical="center"/>
    </xf>
    <xf numFmtId="0" fontId="4" fillId="16" borderId="0" xfId="12" applyFont="1" applyFill="1" applyBorder="1" applyAlignment="1" applyProtection="1">
      <alignment horizontal="left" vertical="center" wrapText="1"/>
    </xf>
    <xf numFmtId="0" fontId="4" fillId="21" borderId="0" xfId="4" applyFont="1" applyFill="1" applyAlignment="1" applyProtection="1">
      <alignment vertical="center"/>
    </xf>
    <xf numFmtId="0" fontId="4" fillId="21" borderId="0" xfId="4" applyFont="1" applyFill="1" applyAlignment="1" applyProtection="1">
      <alignment vertical="center" wrapText="1"/>
    </xf>
    <xf numFmtId="3" fontId="7" fillId="21" borderId="0" xfId="4" applyNumberFormat="1" applyFont="1" applyFill="1" applyAlignment="1" applyProtection="1">
      <alignment horizontal="right" vertical="center"/>
    </xf>
    <xf numFmtId="3" fontId="4" fillId="21" borderId="0" xfId="4" applyNumberFormat="1" applyFont="1" applyFill="1" applyAlignment="1" applyProtection="1">
      <alignment horizontal="right" vertical="center"/>
    </xf>
    <xf numFmtId="0" fontId="182" fillId="23" borderId="52" xfId="4" applyFont="1" applyFill="1" applyBorder="1" applyAlignment="1" applyProtection="1">
      <alignment vertical="center"/>
    </xf>
    <xf numFmtId="0" fontId="182" fillId="23" borderId="53" xfId="4" applyFont="1" applyFill="1" applyBorder="1" applyAlignment="1" applyProtection="1">
      <alignment horizontal="center" vertical="center"/>
    </xf>
    <xf numFmtId="0" fontId="209" fillId="23" borderId="54" xfId="4" applyFont="1" applyFill="1" applyBorder="1" applyAlignment="1" applyProtection="1">
      <alignment horizontal="center" vertical="center" wrapText="1"/>
    </xf>
    <xf numFmtId="0" fontId="15" fillId="0" borderId="22" xfId="12" applyFont="1" applyFill="1" applyBorder="1" applyAlignment="1" applyProtection="1">
      <alignment horizontal="center" vertical="center" wrapText="1"/>
    </xf>
    <xf numFmtId="1" fontId="183" fillId="22" borderId="59" xfId="4" applyNumberFormat="1" applyFont="1" applyFill="1" applyBorder="1" applyAlignment="1" applyProtection="1">
      <alignment horizontal="center" vertical="center" wrapText="1"/>
    </xf>
    <xf numFmtId="1" fontId="183" fillId="22" borderId="41" xfId="4" applyNumberFormat="1" applyFont="1" applyFill="1" applyBorder="1" applyAlignment="1" applyProtection="1">
      <alignment horizontal="center" vertical="center" wrapText="1"/>
    </xf>
    <xf numFmtId="1" fontId="183" fillId="22" borderId="14" xfId="4" applyNumberFormat="1" applyFont="1" applyFill="1" applyBorder="1" applyAlignment="1" applyProtection="1">
      <alignment horizontal="center" vertical="center" wrapText="1"/>
    </xf>
    <xf numFmtId="1" fontId="183" fillId="22" borderId="12" xfId="4" applyNumberFormat="1"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xf>
    <xf numFmtId="0" fontId="191" fillId="16" borderId="12" xfId="4" applyFont="1" applyFill="1" applyBorder="1" applyAlignment="1" applyProtection="1">
      <alignment horizontal="left" vertical="center" wrapText="1"/>
    </xf>
    <xf numFmtId="0" fontId="4" fillId="16" borderId="8" xfId="4" applyFont="1" applyFill="1" applyBorder="1" applyAlignment="1" applyProtection="1">
      <alignment horizontal="center" vertical="center" wrapText="1"/>
    </xf>
    <xf numFmtId="0" fontId="4" fillId="16" borderId="0" xfId="4"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wrapText="1"/>
    </xf>
    <xf numFmtId="170" fontId="184" fillId="18" borderId="39" xfId="12" applyNumberFormat="1" applyFont="1" applyFill="1" applyBorder="1" applyAlignment="1" applyProtection="1">
      <alignment horizontal="right"/>
    </xf>
    <xf numFmtId="170" fontId="221" fillId="23" borderId="83" xfId="12" applyNumberFormat="1" applyFont="1" applyFill="1" applyBorder="1" applyAlignment="1" applyProtection="1">
      <alignment horizontal="right" vertical="center"/>
    </xf>
    <xf numFmtId="0" fontId="183" fillId="23" borderId="85" xfId="14" applyFont="1" applyFill="1" applyBorder="1" applyAlignment="1" applyProtection="1">
      <alignment horizontal="center" vertical="center" wrapText="1"/>
    </xf>
    <xf numFmtId="0" fontId="4" fillId="37" borderId="0" xfId="4" applyFont="1" applyFill="1" applyAlignment="1" applyProtection="1">
      <alignment vertical="center"/>
    </xf>
    <xf numFmtId="0" fontId="4" fillId="37" borderId="0" xfId="4" applyFont="1" applyFill="1" applyBorder="1" applyAlignment="1" applyProtection="1">
      <alignment vertical="center"/>
    </xf>
    <xf numFmtId="0" fontId="4" fillId="37" borderId="0" xfId="4" applyFont="1" applyFill="1" applyBorder="1" applyAlignment="1" applyProtection="1">
      <alignment vertical="center" wrapText="1"/>
    </xf>
    <xf numFmtId="3" fontId="4" fillId="37" borderId="0" xfId="4" applyNumberFormat="1" applyFont="1" applyFill="1" applyAlignment="1" applyProtection="1">
      <alignment horizontal="right" vertical="center"/>
    </xf>
    <xf numFmtId="0" fontId="4" fillId="37" borderId="0" xfId="4" applyFont="1" applyFill="1" applyAlignment="1" applyProtection="1">
      <alignment vertical="center" wrapText="1"/>
    </xf>
    <xf numFmtId="166" fontId="222" fillId="18" borderId="41" xfId="4" applyNumberFormat="1" applyFont="1" applyFill="1" applyBorder="1" applyAlignment="1" applyProtection="1">
      <alignment horizontal="center" vertical="center"/>
    </xf>
    <xf numFmtId="0" fontId="12" fillId="16" borderId="0" xfId="4" applyFont="1" applyFill="1" applyAlignment="1" applyProtection="1">
      <alignment horizontal="center" vertical="center"/>
    </xf>
    <xf numFmtId="0" fontId="12" fillId="0" borderId="0" xfId="4" quotePrefix="1" applyFont="1" applyAlignment="1" applyProtection="1">
      <alignment vertical="center"/>
    </xf>
    <xf numFmtId="167" fontId="4" fillId="16" borderId="0" xfId="4" applyNumberFormat="1" applyFont="1" applyFill="1" applyAlignment="1" applyProtection="1">
      <alignment horizontal="left" vertical="center"/>
    </xf>
    <xf numFmtId="0" fontId="12" fillId="0" borderId="141" xfId="0" applyFont="1" applyFill="1" applyBorder="1" applyAlignment="1" applyProtection="1">
      <alignment horizontal="right" wrapText="1"/>
    </xf>
    <xf numFmtId="0" fontId="198" fillId="26" borderId="52" xfId="4" applyFont="1" applyFill="1" applyBorder="1" applyAlignment="1" applyProtection="1">
      <alignment vertical="center"/>
    </xf>
    <xf numFmtId="0" fontId="198" fillId="26" borderId="53" xfId="4" applyFont="1" applyFill="1" applyBorder="1" applyAlignment="1" applyProtection="1">
      <alignment horizontal="center" vertical="center"/>
    </xf>
    <xf numFmtId="0" fontId="187" fillId="26" borderId="54" xfId="4" applyFont="1" applyFill="1" applyBorder="1" applyAlignment="1" applyProtection="1">
      <alignment horizontal="center" vertical="center" wrapText="1"/>
    </xf>
    <xf numFmtId="0" fontId="188" fillId="26" borderId="7" xfId="4" applyFont="1" applyFill="1" applyBorder="1" applyAlignment="1" applyProtection="1">
      <alignment horizontal="center" vertical="center"/>
    </xf>
    <xf numFmtId="0" fontId="223" fillId="26" borderId="53" xfId="0" applyFont="1" applyFill="1" applyBorder="1" applyAlignment="1" applyProtection="1">
      <alignment horizontal="center" vertical="center"/>
    </xf>
    <xf numFmtId="0" fontId="224" fillId="26" borderId="53" xfId="4" applyFont="1" applyFill="1" applyBorder="1" applyAlignment="1" applyProtection="1">
      <alignment horizontal="center" vertical="center"/>
    </xf>
    <xf numFmtId="0" fontId="198" fillId="26" borderId="54" xfId="4" applyFont="1" applyFill="1" applyBorder="1" applyAlignment="1" applyProtection="1">
      <alignment horizontal="center" vertical="center"/>
    </xf>
    <xf numFmtId="0" fontId="194" fillId="26" borderId="55" xfId="4" quotePrefix="1" applyFont="1" applyFill="1" applyBorder="1" applyAlignment="1" applyProtection="1">
      <alignment horizontal="center" vertical="center"/>
    </xf>
    <xf numFmtId="0" fontId="194" fillId="26" borderId="56" xfId="4" applyFont="1" applyFill="1" applyBorder="1" applyAlignment="1" applyProtection="1">
      <alignment horizontal="center" vertical="center"/>
    </xf>
    <xf numFmtId="0" fontId="225" fillId="0" borderId="63" xfId="12" applyFont="1" applyFill="1" applyBorder="1" applyAlignment="1" applyProtection="1">
      <alignment horizontal="center" vertical="center" wrapText="1"/>
    </xf>
    <xf numFmtId="1" fontId="187" fillId="25" borderId="59" xfId="4" applyNumberFormat="1" applyFont="1" applyFill="1" applyBorder="1" applyAlignment="1" applyProtection="1">
      <alignment horizontal="center" vertical="center" wrapText="1"/>
    </xf>
    <xf numFmtId="1" fontId="187" fillId="25" borderId="41" xfId="4" applyNumberFormat="1" applyFont="1" applyFill="1" applyBorder="1" applyAlignment="1" applyProtection="1">
      <alignment horizontal="center" vertical="center" wrapText="1"/>
    </xf>
    <xf numFmtId="1" fontId="187" fillId="25" borderId="14" xfId="4" applyNumberFormat="1" applyFont="1" applyFill="1" applyBorder="1" applyAlignment="1" applyProtection="1">
      <alignment horizontal="center" vertical="center" wrapText="1"/>
    </xf>
    <xf numFmtId="1" fontId="187" fillId="25" borderId="12" xfId="4" applyNumberFormat="1" applyFont="1" applyFill="1" applyBorder="1" applyAlignment="1" applyProtection="1">
      <alignment horizontal="center" vertical="center" wrapText="1"/>
    </xf>
    <xf numFmtId="0" fontId="204" fillId="18" borderId="24" xfId="12" applyFont="1" applyFill="1" applyBorder="1" applyAlignment="1" applyProtection="1">
      <alignment horizontal="left" vertical="center"/>
    </xf>
    <xf numFmtId="1" fontId="4" fillId="18" borderId="41" xfId="4" applyNumberFormat="1" applyFont="1" applyFill="1" applyBorder="1" applyAlignment="1" applyProtection="1">
      <alignment horizontal="left" vertical="center" wrapText="1"/>
    </xf>
    <xf numFmtId="1" fontId="198" fillId="16" borderId="12" xfId="4" applyNumberFormat="1" applyFont="1" applyFill="1" applyBorder="1" applyAlignment="1" applyProtection="1">
      <alignment horizontal="left" vertical="center" wrapText="1"/>
    </xf>
    <xf numFmtId="0" fontId="226" fillId="16" borderId="30" xfId="12" applyFont="1" applyFill="1" applyBorder="1" applyAlignment="1" applyProtection="1">
      <alignment horizontal="left" vertical="center"/>
    </xf>
    <xf numFmtId="1" fontId="4" fillId="16" borderId="58" xfId="4" applyNumberFormat="1" applyFont="1" applyFill="1" applyBorder="1" applyAlignment="1" applyProtection="1">
      <alignment horizontal="center" vertical="center"/>
    </xf>
    <xf numFmtId="0" fontId="9" fillId="16" borderId="58" xfId="12" applyFont="1" applyFill="1" applyBorder="1" applyAlignment="1" applyProtection="1">
      <alignment horizontal="left" vertical="center" wrapText="1"/>
    </xf>
    <xf numFmtId="168" fontId="186" fillId="25" borderId="39" xfId="12" quotePrefix="1" applyNumberFormat="1" applyFont="1" applyFill="1" applyBorder="1" applyAlignment="1" applyProtection="1">
      <alignment horizontal="right" vertical="center"/>
    </xf>
    <xf numFmtId="3" fontId="190" fillId="25" borderId="59" xfId="4" applyNumberFormat="1" applyFont="1" applyFill="1" applyBorder="1" applyAlignment="1" applyProtection="1">
      <alignment vertical="center"/>
    </xf>
    <xf numFmtId="0" fontId="199" fillId="26" borderId="83" xfId="12" quotePrefix="1" applyFont="1" applyFill="1" applyBorder="1" applyAlignment="1" applyProtection="1">
      <alignment horizontal="right" vertical="center"/>
    </xf>
    <xf numFmtId="0" fontId="194" fillId="26" borderId="84" xfId="12" applyFont="1" applyFill="1" applyBorder="1" applyAlignment="1" applyProtection="1">
      <alignment horizontal="right" vertical="center"/>
    </xf>
    <xf numFmtId="0" fontId="187" fillId="26" borderId="85" xfId="12" applyFont="1" applyFill="1" applyBorder="1" applyAlignment="1" applyProtection="1">
      <alignment horizontal="center" vertical="center" wrapText="1"/>
    </xf>
    <xf numFmtId="3" fontId="190" fillId="26" borderId="83" xfId="4" applyNumberFormat="1" applyFont="1" applyFill="1" applyBorder="1" applyAlignment="1" applyProtection="1">
      <alignment vertical="center"/>
    </xf>
    <xf numFmtId="3" fontId="190" fillId="26" borderId="84" xfId="4" applyNumberFormat="1" applyFont="1" applyFill="1" applyBorder="1" applyAlignment="1" applyProtection="1">
      <alignment vertical="center"/>
    </xf>
    <xf numFmtId="0" fontId="4" fillId="26" borderId="0" xfId="4" applyFont="1" applyFill="1" applyAlignment="1" applyProtection="1">
      <alignment vertical="center"/>
    </xf>
    <xf numFmtId="0" fontId="4" fillId="26" borderId="0" xfId="4" applyFont="1" applyFill="1" applyAlignment="1" applyProtection="1">
      <alignment vertical="center" wrapText="1"/>
    </xf>
    <xf numFmtId="3" fontId="4" fillId="26" borderId="0" xfId="4" applyNumberFormat="1" applyFont="1" applyFill="1" applyAlignment="1" applyProtection="1">
      <alignment horizontal="right" vertical="center"/>
    </xf>
    <xf numFmtId="0" fontId="4" fillId="16" borderId="0" xfId="4" quotePrefix="1" applyFont="1" applyFill="1" applyBorder="1" applyAlignment="1" applyProtection="1">
      <alignment horizontal="center" vertical="center"/>
    </xf>
    <xf numFmtId="0" fontId="4" fillId="16" borderId="0" xfId="4" quotePrefix="1" applyFont="1" applyFill="1" applyBorder="1" applyAlignment="1" applyProtection="1">
      <alignment horizontal="center" vertical="center" wrapText="1"/>
    </xf>
    <xf numFmtId="0" fontId="12" fillId="30" borderId="23" xfId="4" quotePrefix="1" applyFont="1" applyFill="1" applyBorder="1" applyAlignment="1" applyProtection="1">
      <alignment horizontal="center" vertical="center" wrapText="1"/>
    </xf>
    <xf numFmtId="0" fontId="42" fillId="30" borderId="23" xfId="4" applyFont="1" applyFill="1" applyBorder="1" applyAlignment="1" applyProtection="1">
      <alignment horizontal="center" vertical="center" wrapText="1"/>
    </xf>
    <xf numFmtId="1" fontId="12" fillId="0" borderId="142" xfId="4" applyNumberFormat="1" applyFont="1" applyFill="1" applyBorder="1" applyAlignment="1" applyProtection="1">
      <alignment horizontal="center" vertical="center" wrapText="1"/>
    </xf>
    <xf numFmtId="1" fontId="12" fillId="0" borderId="143" xfId="4" applyNumberFormat="1" applyFont="1" applyFill="1" applyBorder="1" applyAlignment="1" applyProtection="1">
      <alignment horizontal="center" vertical="center" wrapText="1"/>
    </xf>
    <xf numFmtId="1" fontId="12" fillId="0" borderId="16" xfId="4" applyNumberFormat="1" applyFont="1" applyFill="1" applyBorder="1" applyAlignment="1" applyProtection="1">
      <alignment horizontal="center" vertical="center" wrapText="1"/>
    </xf>
    <xf numFmtId="1" fontId="12" fillId="0" borderId="11" xfId="4" applyNumberFormat="1" applyFont="1" applyFill="1" applyBorder="1" applyAlignment="1" applyProtection="1">
      <alignment horizontal="center" vertical="center" wrapText="1"/>
    </xf>
    <xf numFmtId="0" fontId="4" fillId="16" borderId="0" xfId="4" quotePrefix="1" applyFont="1" applyFill="1" applyBorder="1" applyAlignment="1" applyProtection="1">
      <alignment horizontal="left" vertical="center"/>
    </xf>
    <xf numFmtId="0" fontId="4" fillId="16" borderId="9" xfId="4" quotePrefix="1" applyFont="1" applyFill="1" applyBorder="1" applyAlignment="1" applyProtection="1">
      <alignment horizontal="left" vertical="center" wrapText="1"/>
    </xf>
    <xf numFmtId="3" fontId="27" fillId="16" borderId="9" xfId="4" quotePrefix="1" applyNumberFormat="1" applyFont="1" applyFill="1" applyBorder="1" applyAlignment="1" applyProtection="1">
      <alignment horizontal="center" vertical="center"/>
    </xf>
    <xf numFmtId="3" fontId="28" fillId="16" borderId="9" xfId="4" quotePrefix="1" applyNumberFormat="1" applyFont="1" applyFill="1" applyBorder="1" applyAlignment="1" applyProtection="1">
      <alignment horizontal="center" vertical="center"/>
    </xf>
    <xf numFmtId="3" fontId="88" fillId="16" borderId="70" xfId="4" quotePrefix="1" applyNumberFormat="1" applyFont="1" applyFill="1" applyBorder="1" applyAlignment="1" applyProtection="1">
      <alignment horizontal="center" vertical="center"/>
    </xf>
    <xf numFmtId="165" fontId="12" fillId="30" borderId="128" xfId="4" quotePrefix="1" applyNumberFormat="1" applyFont="1" applyFill="1" applyBorder="1" applyAlignment="1" applyProtection="1">
      <alignment horizontal="center" vertical="center" wrapText="1"/>
    </xf>
    <xf numFmtId="175" fontId="175" fillId="30" borderId="128" xfId="4" applyNumberFormat="1" applyFont="1" applyFill="1" applyBorder="1" applyAlignment="1" applyProtection="1">
      <alignment horizontal="right" vertical="center"/>
    </xf>
    <xf numFmtId="175" fontId="192" fillId="20" borderId="117" xfId="4" applyNumberFormat="1" applyFont="1" applyFill="1" applyBorder="1" applyAlignment="1" applyProtection="1">
      <alignment horizontal="right" vertical="center"/>
    </xf>
    <xf numFmtId="175" fontId="192" fillId="20" borderId="135" xfId="4" applyNumberFormat="1" applyFont="1" applyFill="1" applyBorder="1" applyAlignment="1" applyProtection="1">
      <alignment horizontal="right" vertical="center"/>
    </xf>
    <xf numFmtId="175" fontId="192" fillId="20" borderId="118" xfId="4" applyNumberFormat="1" applyFont="1" applyFill="1" applyBorder="1" applyAlignment="1" applyProtection="1">
      <alignment horizontal="right" vertical="center"/>
    </xf>
    <xf numFmtId="165" fontId="12" fillId="30" borderId="68" xfId="4" quotePrefix="1" applyNumberFormat="1" applyFont="1" applyFill="1" applyBorder="1" applyAlignment="1" applyProtection="1">
      <alignment horizontal="center" vertical="center" wrapText="1"/>
    </xf>
    <xf numFmtId="175" fontId="175" fillId="30" borderId="68" xfId="4" applyNumberFormat="1" applyFont="1" applyFill="1" applyBorder="1" applyAlignment="1" applyProtection="1">
      <alignment horizontal="right" vertical="center"/>
    </xf>
    <xf numFmtId="175" fontId="192" fillId="20" borderId="83" xfId="4" applyNumberFormat="1" applyFont="1" applyFill="1" applyBorder="1" applyAlignment="1" applyProtection="1">
      <alignment horizontal="right" vertical="center"/>
    </xf>
    <xf numFmtId="175" fontId="192" fillId="20" borderId="84" xfId="4" applyNumberFormat="1" applyFont="1" applyFill="1" applyBorder="1" applyAlignment="1" applyProtection="1">
      <alignment horizontal="right" vertical="center"/>
    </xf>
    <xf numFmtId="175" fontId="192" fillId="20" borderId="85" xfId="4" applyNumberFormat="1" applyFont="1" applyFill="1" applyBorder="1" applyAlignment="1" applyProtection="1">
      <alignment horizontal="right" vertical="center"/>
    </xf>
    <xf numFmtId="0" fontId="4" fillId="27" borderId="0" xfId="4" applyFont="1" applyFill="1" applyAlignment="1" applyProtection="1">
      <alignment vertical="center"/>
    </xf>
    <xf numFmtId="0" fontId="4" fillId="27" borderId="0" xfId="4" applyFont="1" applyFill="1" applyAlignment="1" applyProtection="1">
      <alignment vertical="center" wrapText="1"/>
    </xf>
    <xf numFmtId="3" fontId="4" fillId="27" borderId="0" xfId="4" applyNumberFormat="1" applyFont="1" applyFill="1" applyAlignment="1" applyProtection="1">
      <alignment horizontal="right" vertical="center"/>
    </xf>
    <xf numFmtId="0" fontId="7" fillId="16" borderId="62" xfId="12" applyFont="1" applyFill="1" applyBorder="1" applyAlignment="1" applyProtection="1">
      <alignment horizontal="center" vertical="center" wrapText="1"/>
    </xf>
    <xf numFmtId="1" fontId="12" fillId="16" borderId="59" xfId="4" applyNumberFormat="1" applyFont="1" applyFill="1" applyBorder="1" applyAlignment="1" applyProtection="1">
      <alignment horizontal="center" vertical="center" wrapText="1"/>
    </xf>
    <xf numFmtId="1" fontId="12" fillId="16" borderId="41" xfId="4" applyNumberFormat="1" applyFont="1" applyFill="1" applyBorder="1" applyAlignment="1" applyProtection="1">
      <alignment horizontal="center" vertical="center" wrapText="1"/>
    </xf>
    <xf numFmtId="1" fontId="12" fillId="16" borderId="14" xfId="4" applyNumberFormat="1" applyFont="1" applyFill="1" applyBorder="1" applyAlignment="1" applyProtection="1">
      <alignment horizontal="center" vertical="center" wrapText="1"/>
    </xf>
    <xf numFmtId="1" fontId="12" fillId="16" borderId="12" xfId="4" applyNumberFormat="1" applyFont="1" applyFill="1" applyBorder="1" applyAlignment="1" applyProtection="1">
      <alignment horizontal="center" vertical="center" wrapText="1"/>
    </xf>
    <xf numFmtId="0" fontId="4" fillId="16" borderId="39" xfId="4" applyFont="1" applyFill="1" applyBorder="1" applyAlignment="1" applyProtection="1">
      <alignment horizontal="left" vertical="center"/>
    </xf>
    <xf numFmtId="0" fontId="4" fillId="16" borderId="41" xfId="4" applyFont="1" applyFill="1" applyBorder="1" applyAlignment="1" applyProtection="1">
      <alignment horizontal="left" vertical="center"/>
    </xf>
    <xf numFmtId="0" fontId="227" fillId="16" borderId="0" xfId="4" applyFont="1" applyFill="1" applyBorder="1" applyAlignment="1" applyProtection="1">
      <alignment horizontal="left" vertical="center" wrapText="1"/>
    </xf>
    <xf numFmtId="0" fontId="184" fillId="22" borderId="40" xfId="4" applyFont="1" applyFill="1" applyBorder="1" applyAlignment="1" applyProtection="1">
      <alignment vertical="center" wrapText="1"/>
    </xf>
    <xf numFmtId="0" fontId="205" fillId="16" borderId="139" xfId="8" applyFont="1" applyFill="1" applyBorder="1" applyProtection="1"/>
    <xf numFmtId="0" fontId="193" fillId="38" borderId="10" xfId="4" quotePrefix="1" applyFont="1" applyFill="1" applyBorder="1" applyAlignment="1" applyProtection="1">
      <alignment vertical="center"/>
    </xf>
    <xf numFmtId="0" fontId="227" fillId="38" borderId="120" xfId="4" applyFont="1" applyFill="1" applyBorder="1" applyAlignment="1" applyProtection="1">
      <alignment horizontal="center" vertical="center"/>
    </xf>
    <xf numFmtId="0" fontId="228" fillId="38" borderId="59" xfId="4" quotePrefix="1" applyFont="1" applyFill="1" applyBorder="1" applyAlignment="1" applyProtection="1">
      <alignment horizontal="center" vertical="center"/>
    </xf>
    <xf numFmtId="0" fontId="228" fillId="38" borderId="14" xfId="4" applyFont="1" applyFill="1" applyBorder="1" applyAlignment="1" applyProtection="1">
      <alignment horizontal="center" vertical="center"/>
    </xf>
    <xf numFmtId="0" fontId="193" fillId="38" borderId="121" xfId="4" quotePrefix="1" applyFont="1" applyFill="1" applyBorder="1" applyAlignment="1" applyProtection="1">
      <alignment horizontal="center" vertical="center" wrapText="1"/>
    </xf>
    <xf numFmtId="0" fontId="229" fillId="38" borderId="7" xfId="4" applyFont="1" applyFill="1" applyBorder="1" applyAlignment="1" applyProtection="1">
      <alignment horizontal="center" vertical="center"/>
    </xf>
    <xf numFmtId="0" fontId="229" fillId="38" borderId="10" xfId="4" applyFont="1" applyFill="1" applyBorder="1" applyAlignment="1" applyProtection="1">
      <alignment horizontal="center" vertical="center"/>
    </xf>
    <xf numFmtId="0" fontId="230" fillId="38" borderId="120" xfId="0" applyFont="1" applyFill="1" applyBorder="1" applyAlignment="1" applyProtection="1">
      <alignment horizontal="center" vertical="center"/>
    </xf>
    <xf numFmtId="0" fontId="231" fillId="38" borderId="120" xfId="4" applyFont="1" applyFill="1" applyBorder="1" applyAlignment="1" applyProtection="1">
      <alignment horizontal="center" vertical="center"/>
    </xf>
    <xf numFmtId="0" fontId="227" fillId="38" borderId="121" xfId="4" applyFont="1" applyFill="1" applyBorder="1" applyAlignment="1" applyProtection="1">
      <alignment horizontal="center" vertical="center"/>
    </xf>
    <xf numFmtId="0" fontId="232" fillId="38" borderId="24" xfId="4" applyFont="1" applyFill="1" applyBorder="1" applyAlignment="1" applyProtection="1">
      <alignment horizontal="center" vertical="center"/>
    </xf>
    <xf numFmtId="0" fontId="229" fillId="38" borderId="24" xfId="4" applyFont="1" applyFill="1" applyBorder="1" applyAlignment="1" applyProtection="1">
      <alignment horizontal="center" vertical="center"/>
    </xf>
    <xf numFmtId="165" fontId="233" fillId="38" borderId="144" xfId="12" applyNumberFormat="1" applyFont="1" applyFill="1" applyBorder="1" applyAlignment="1">
      <alignment horizontal="right" vertical="center"/>
    </xf>
    <xf numFmtId="168" fontId="234" fillId="38" borderId="84" xfId="12" quotePrefix="1" applyNumberFormat="1" applyFont="1" applyFill="1" applyBorder="1" applyAlignment="1">
      <alignment horizontal="right" vertical="center"/>
    </xf>
    <xf numFmtId="0" fontId="193" fillId="38" borderId="69" xfId="12" applyFont="1" applyFill="1" applyBorder="1" applyAlignment="1">
      <alignment horizontal="center" vertical="center" wrapText="1"/>
    </xf>
    <xf numFmtId="3" fontId="189" fillId="38" borderId="68" xfId="4" applyNumberFormat="1" applyFont="1" applyFill="1" applyBorder="1" applyAlignment="1" applyProtection="1">
      <alignment vertical="center"/>
    </xf>
    <xf numFmtId="3" fontId="227" fillId="38" borderId="83" xfId="4" applyNumberFormat="1" applyFont="1" applyFill="1" applyBorder="1" applyAlignment="1">
      <alignment vertical="center"/>
    </xf>
    <xf numFmtId="3" fontId="227" fillId="38" borderId="84" xfId="4" applyNumberFormat="1" applyFont="1" applyFill="1" applyBorder="1" applyAlignment="1">
      <alignment vertical="center"/>
    </xf>
    <xf numFmtId="3" fontId="227" fillId="38" borderId="85" xfId="4" applyNumberFormat="1" applyFont="1" applyFill="1" applyBorder="1" applyAlignment="1">
      <alignment vertical="center"/>
    </xf>
    <xf numFmtId="174" fontId="196" fillId="31" borderId="78" xfId="4" applyNumberFormat="1" applyFont="1" applyFill="1" applyBorder="1" applyAlignment="1" applyProtection="1">
      <alignment horizontal="center" vertical="center"/>
    </xf>
    <xf numFmtId="174" fontId="196" fillId="31" borderId="64" xfId="4" applyNumberFormat="1" applyFont="1" applyFill="1" applyBorder="1" applyAlignment="1" applyProtection="1">
      <alignment horizontal="center" vertical="center"/>
    </xf>
    <xf numFmtId="174" fontId="196" fillId="31" borderId="73" xfId="4" applyNumberFormat="1" applyFont="1" applyFill="1" applyBorder="1" applyAlignment="1" applyProtection="1">
      <alignment horizontal="center" vertical="center"/>
    </xf>
    <xf numFmtId="174" fontId="196" fillId="31" borderId="31" xfId="4" applyNumberFormat="1" applyFont="1" applyFill="1" applyBorder="1" applyAlignment="1" applyProtection="1">
      <alignment horizontal="center" vertical="center"/>
    </xf>
    <xf numFmtId="174" fontId="196" fillId="31" borderId="75" xfId="4" applyNumberFormat="1" applyFont="1" applyFill="1" applyBorder="1" applyAlignment="1" applyProtection="1">
      <alignment horizontal="center" vertical="center"/>
    </xf>
    <xf numFmtId="174" fontId="196" fillId="31" borderId="33" xfId="4" applyNumberFormat="1" applyFont="1" applyFill="1" applyBorder="1" applyAlignment="1" applyProtection="1">
      <alignment horizontal="center" vertical="center"/>
    </xf>
    <xf numFmtId="174" fontId="196" fillId="31" borderId="80" xfId="4" applyNumberFormat="1" applyFont="1" applyFill="1" applyBorder="1" applyAlignment="1" applyProtection="1">
      <alignment horizontal="center" vertical="center"/>
    </xf>
    <xf numFmtId="174" fontId="196" fillId="31" borderId="36" xfId="4" applyNumberFormat="1" applyFont="1" applyFill="1" applyBorder="1" applyAlignment="1" applyProtection="1">
      <alignment horizontal="center" vertical="center"/>
    </xf>
    <xf numFmtId="174" fontId="196" fillId="31" borderId="89" xfId="4" applyNumberFormat="1" applyFont="1" applyFill="1" applyBorder="1" applyAlignment="1" applyProtection="1">
      <alignment horizontal="center" vertical="center"/>
    </xf>
    <xf numFmtId="174" fontId="196" fillId="31" borderId="79" xfId="4" applyNumberFormat="1" applyFont="1" applyFill="1" applyBorder="1" applyAlignment="1" applyProtection="1">
      <alignment horizontal="center" vertical="center"/>
    </xf>
    <xf numFmtId="174" fontId="196" fillId="31" borderId="72" xfId="4" applyNumberFormat="1" applyFont="1" applyFill="1" applyBorder="1" applyAlignment="1" applyProtection="1">
      <alignment horizontal="center" vertical="center"/>
    </xf>
    <xf numFmtId="174" fontId="196" fillId="31" borderId="37" xfId="4" applyNumberFormat="1" applyFont="1" applyFill="1" applyBorder="1" applyAlignment="1" applyProtection="1">
      <alignment horizontal="center" vertical="center"/>
    </xf>
    <xf numFmtId="174" fontId="196" fillId="31" borderId="81" xfId="4" applyNumberFormat="1" applyFont="1" applyFill="1" applyBorder="1" applyAlignment="1" applyProtection="1">
      <alignment horizontal="center" vertical="center"/>
    </xf>
    <xf numFmtId="0" fontId="220" fillId="18" borderId="14" xfId="4" applyFont="1" applyFill="1" applyBorder="1" applyAlignment="1">
      <alignment horizontal="center" vertical="center"/>
    </xf>
    <xf numFmtId="0" fontId="235" fillId="18" borderId="14" xfId="4" applyFont="1" applyFill="1" applyBorder="1" applyAlignment="1" applyProtection="1">
      <alignment horizontal="center" vertical="center"/>
    </xf>
    <xf numFmtId="0" fontId="33" fillId="16" borderId="24" xfId="0" applyFont="1" applyFill="1" applyBorder="1" applyAlignment="1" applyProtection="1">
      <alignment horizontal="center"/>
    </xf>
    <xf numFmtId="0" fontId="42" fillId="30" borderId="145" xfId="0" quotePrefix="1" applyFont="1" applyFill="1" applyBorder="1" applyAlignment="1" applyProtection="1">
      <alignment horizontal="left"/>
    </xf>
    <xf numFmtId="0" fontId="236" fillId="16" borderId="0" xfId="0" applyFont="1" applyFill="1" applyBorder="1" applyAlignment="1" applyProtection="1">
      <alignment horizontal="right"/>
    </xf>
    <xf numFmtId="0" fontId="12" fillId="16" borderId="0" xfId="0" applyFont="1" applyFill="1" applyBorder="1" applyAlignment="1" applyProtection="1">
      <alignment horizontal="right" wrapText="1"/>
    </xf>
    <xf numFmtId="0" fontId="220" fillId="18" borderId="14" xfId="4" applyFont="1" applyFill="1" applyBorder="1" applyAlignment="1" applyProtection="1">
      <alignment horizontal="center" vertical="center"/>
    </xf>
    <xf numFmtId="3" fontId="12" fillId="6" borderId="14" xfId="4" applyNumberFormat="1" applyFont="1" applyFill="1" applyBorder="1" applyAlignment="1" applyProtection="1">
      <alignment horizontal="right" vertical="center"/>
    </xf>
    <xf numFmtId="3" fontId="12" fillId="6" borderId="12" xfId="4" applyNumberFormat="1" applyFont="1" applyFill="1" applyBorder="1" applyAlignment="1" applyProtection="1">
      <alignment horizontal="right" vertical="center"/>
    </xf>
    <xf numFmtId="3" fontId="184" fillId="22" borderId="24" xfId="4" applyNumberFormat="1" applyFont="1" applyFill="1" applyBorder="1" applyAlignment="1" applyProtection="1">
      <alignment horizontal="right" vertical="center"/>
      <protection locked="0"/>
    </xf>
    <xf numFmtId="3" fontId="7" fillId="16" borderId="103" xfId="4" applyNumberFormat="1" applyFont="1" applyFill="1" applyBorder="1" applyAlignment="1" applyProtection="1">
      <alignment horizontal="right" vertical="center"/>
      <protection locked="0"/>
    </xf>
    <xf numFmtId="3" fontId="7" fillId="16" borderId="105" xfId="4" applyNumberFormat="1" applyFont="1" applyFill="1" applyBorder="1" applyAlignment="1" applyProtection="1">
      <alignment horizontal="right" vertical="center"/>
      <protection locked="0"/>
    </xf>
    <xf numFmtId="3" fontId="7" fillId="16" borderId="107" xfId="4" applyNumberFormat="1" applyFont="1" applyFill="1" applyBorder="1" applyAlignment="1" applyProtection="1">
      <alignment horizontal="right" vertical="center"/>
      <protection locked="0"/>
    </xf>
    <xf numFmtId="3" fontId="7" fillId="16" borderId="9" xfId="4" applyNumberFormat="1" applyFont="1" applyFill="1" applyBorder="1" applyAlignment="1" applyProtection="1">
      <alignment horizontal="right" vertical="center"/>
      <protection locked="0"/>
    </xf>
    <xf numFmtId="3" fontId="7" fillId="16" borderId="109" xfId="4" applyNumberFormat="1" applyFont="1" applyFill="1" applyBorder="1" applyAlignment="1" applyProtection="1">
      <alignment horizontal="right" vertical="center"/>
      <protection locked="0"/>
    </xf>
    <xf numFmtId="3" fontId="7" fillId="18" borderId="24" xfId="4" applyNumberFormat="1" applyFont="1" applyFill="1" applyBorder="1" applyAlignment="1" applyProtection="1">
      <alignment horizontal="right" vertical="center"/>
      <protection locked="0"/>
    </xf>
    <xf numFmtId="3" fontId="190" fillId="25" borderId="59" xfId="4" applyNumberFormat="1" applyFont="1" applyFill="1" applyBorder="1" applyAlignment="1" applyProtection="1">
      <alignment vertical="center"/>
      <protection locked="0"/>
    </xf>
    <xf numFmtId="3" fontId="190" fillId="25" borderId="14" xfId="4" applyNumberFormat="1" applyFont="1" applyFill="1" applyBorder="1" applyAlignment="1" applyProtection="1">
      <alignment vertical="center"/>
      <protection locked="0"/>
    </xf>
    <xf numFmtId="3" fontId="190" fillId="25" borderId="12" xfId="4" applyNumberFormat="1" applyFont="1" applyFill="1" applyBorder="1" applyAlignment="1" applyProtection="1">
      <alignment vertical="center"/>
      <protection locked="0"/>
    </xf>
    <xf numFmtId="3" fontId="190" fillId="25" borderId="41" xfId="4" applyNumberFormat="1" applyFont="1" applyFill="1" applyBorder="1" applyAlignment="1">
      <alignment vertical="center"/>
    </xf>
    <xf numFmtId="3" fontId="195" fillId="29" borderId="25" xfId="4" applyNumberFormat="1" applyFont="1" applyFill="1" applyBorder="1" applyAlignment="1" applyProtection="1">
      <alignment vertical="center"/>
    </xf>
    <xf numFmtId="3" fontId="195" fillId="29" borderId="62" xfId="4" applyNumberFormat="1" applyFont="1" applyFill="1" applyBorder="1" applyAlignment="1" applyProtection="1">
      <alignment vertical="center"/>
    </xf>
    <xf numFmtId="0" fontId="237" fillId="24" borderId="0" xfId="4" applyFont="1" applyFill="1" applyAlignment="1">
      <alignment vertical="center"/>
    </xf>
    <xf numFmtId="0" fontId="25" fillId="33" borderId="0" xfId="4" applyFill="1"/>
    <xf numFmtId="0" fontId="12" fillId="0" borderId="0" xfId="4" applyFont="1" applyAlignment="1">
      <alignment horizontal="right" vertical="center"/>
    </xf>
    <xf numFmtId="1" fontId="183" fillId="17" borderId="41" xfId="4" applyNumberFormat="1" applyFont="1" applyFill="1" applyBorder="1" applyAlignment="1" applyProtection="1">
      <alignment horizontal="center" vertical="center" wrapText="1"/>
      <protection locked="0"/>
    </xf>
    <xf numFmtId="0" fontId="238" fillId="0" borderId="72" xfId="0" applyFont="1" applyFill="1" applyBorder="1" applyAlignment="1" applyProtection="1">
      <alignment horizontal="center" vertical="center" wrapText="1"/>
      <protection hidden="1"/>
    </xf>
    <xf numFmtId="0" fontId="174" fillId="16" borderId="62" xfId="4" applyFont="1" applyFill="1" applyBorder="1" applyAlignment="1" applyProtection="1">
      <alignment horizontal="center" vertical="center" wrapText="1"/>
      <protection hidden="1"/>
    </xf>
    <xf numFmtId="0" fontId="30" fillId="2" borderId="0" xfId="4" applyFont="1" applyFill="1" applyAlignment="1">
      <alignment vertical="center"/>
    </xf>
    <xf numFmtId="3" fontId="4" fillId="16" borderId="40" xfId="4" applyNumberFormat="1" applyFont="1" applyFill="1" applyBorder="1" applyAlignment="1" applyProtection="1">
      <alignment horizontal="right" vertical="center"/>
      <protection locked="0"/>
    </xf>
    <xf numFmtId="0" fontId="30" fillId="39" borderId="0" xfId="4" applyFont="1" applyFill="1" applyAlignment="1">
      <alignment vertical="center"/>
    </xf>
    <xf numFmtId="3" fontId="190" fillId="26" borderId="85" xfId="4" applyNumberFormat="1" applyFont="1" applyFill="1" applyBorder="1" applyAlignment="1">
      <alignment vertical="center"/>
    </xf>
    <xf numFmtId="0" fontId="4" fillId="39" borderId="0" xfId="4" applyFont="1" applyFill="1" applyAlignment="1">
      <alignment vertical="center"/>
    </xf>
    <xf numFmtId="0" fontId="4" fillId="40" borderId="0" xfId="4" applyFont="1" applyFill="1" applyAlignment="1">
      <alignment vertical="center"/>
    </xf>
    <xf numFmtId="0" fontId="4" fillId="41" borderId="0" xfId="4" applyFont="1" applyFill="1" applyAlignment="1">
      <alignment vertical="center"/>
    </xf>
    <xf numFmtId="0" fontId="41" fillId="18" borderId="0" xfId="7" applyFont="1" applyFill="1" applyBorder="1" applyProtection="1"/>
    <xf numFmtId="0" fontId="192" fillId="18" borderId="0" xfId="4" quotePrefix="1" applyFont="1" applyFill="1" applyAlignment="1" applyProtection="1">
      <alignment vertical="center"/>
    </xf>
    <xf numFmtId="0" fontId="41" fillId="18" borderId="0" xfId="7" applyFont="1" applyFill="1" applyProtection="1"/>
    <xf numFmtId="0" fontId="239" fillId="18" borderId="0" xfId="10" applyFont="1" applyFill="1" applyProtection="1"/>
    <xf numFmtId="0" fontId="179" fillId="18" borderId="0" xfId="7" applyFont="1" applyFill="1" applyAlignment="1" applyProtection="1">
      <alignment horizontal="center" vertical="center"/>
    </xf>
    <xf numFmtId="0" fontId="240" fillId="18" borderId="0" xfId="16" applyFont="1" applyFill="1" applyBorder="1" applyAlignment="1" applyProtection="1">
      <alignment horizontal="left"/>
    </xf>
    <xf numFmtId="0" fontId="192" fillId="14" borderId="0" xfId="16" applyFont="1" applyFill="1" applyAlignment="1" applyProtection="1">
      <alignment horizontal="left"/>
    </xf>
    <xf numFmtId="0" fontId="108" fillId="18" borderId="0" xfId="7" applyFont="1" applyFill="1" applyBorder="1" applyProtection="1"/>
    <xf numFmtId="0" fontId="41" fillId="19" borderId="0" xfId="7" applyFont="1" applyFill="1" applyBorder="1" applyProtection="1"/>
    <xf numFmtId="0" fontId="108" fillId="19" borderId="0" xfId="7" applyFont="1" applyFill="1" applyBorder="1" applyProtection="1"/>
    <xf numFmtId="0" fontId="108" fillId="18" borderId="0" xfId="7" applyFont="1" applyFill="1" applyAlignment="1" applyProtection="1">
      <alignment horizontal="right"/>
    </xf>
    <xf numFmtId="0" fontId="29" fillId="18" borderId="0" xfId="10" applyFont="1" applyFill="1" applyBorder="1" applyAlignment="1" applyProtection="1">
      <alignment horizontal="center"/>
    </xf>
    <xf numFmtId="0" fontId="29" fillId="18" borderId="0" xfId="10" applyFont="1" applyFill="1" applyProtection="1"/>
    <xf numFmtId="0" fontId="29" fillId="19" borderId="0" xfId="10" applyFont="1" applyFill="1" applyProtection="1"/>
    <xf numFmtId="0" fontId="13" fillId="18" borderId="0" xfId="4" quotePrefix="1" applyFont="1" applyFill="1" applyAlignment="1" applyProtection="1">
      <alignment vertical="center"/>
    </xf>
    <xf numFmtId="0" fontId="108" fillId="18" borderId="0" xfId="7" quotePrefix="1" applyFont="1" applyFill="1" applyAlignment="1" applyProtection="1">
      <alignment horizontal="left"/>
    </xf>
    <xf numFmtId="173" fontId="241" fillId="16" borderId="14" xfId="16" applyNumberFormat="1" applyFont="1" applyFill="1" applyBorder="1" applyAlignment="1" applyProtection="1">
      <alignment horizontal="center" vertical="center"/>
    </xf>
    <xf numFmtId="0" fontId="242" fillId="18" borderId="0" xfId="16" applyFont="1" applyFill="1" applyBorder="1" applyAlignment="1" applyProtection="1">
      <alignment horizontal="left"/>
    </xf>
    <xf numFmtId="0" fontId="33" fillId="19" borderId="0" xfId="7" applyFont="1" applyFill="1" applyBorder="1" applyProtection="1"/>
    <xf numFmtId="0" fontId="33" fillId="18" borderId="0" xfId="7" applyFont="1" applyFill="1" applyBorder="1" applyProtection="1"/>
    <xf numFmtId="0" fontId="44" fillId="18" borderId="15" xfId="7" applyFont="1" applyFill="1" applyBorder="1" applyProtection="1"/>
    <xf numFmtId="165" fontId="44" fillId="18" borderId="0" xfId="7" applyNumberFormat="1" applyFont="1" applyFill="1" applyBorder="1" applyProtection="1"/>
    <xf numFmtId="165" fontId="44" fillId="18" borderId="0" xfId="7" applyNumberFormat="1" applyFont="1" applyFill="1" applyBorder="1" applyAlignment="1" applyProtection="1">
      <alignment horizontal="left"/>
    </xf>
    <xf numFmtId="179" fontId="44" fillId="16" borderId="10" xfId="7" quotePrefix="1" applyNumberFormat="1" applyFont="1" applyFill="1" applyBorder="1" applyAlignment="1" applyProtection="1">
      <alignment horizontal="center"/>
    </xf>
    <xf numFmtId="179" fontId="44" fillId="16" borderId="120" xfId="7" quotePrefix="1" applyNumberFormat="1" applyFont="1" applyFill="1" applyBorder="1" applyAlignment="1" applyProtection="1">
      <alignment horizontal="center"/>
    </xf>
    <xf numFmtId="179" fontId="44" fillId="16" borderId="121" xfId="7" quotePrefix="1" applyNumberFormat="1" applyFont="1" applyFill="1" applyBorder="1" applyAlignment="1" applyProtection="1">
      <alignment horizontal="center"/>
    </xf>
    <xf numFmtId="179" fontId="224" fillId="20" borderId="7" xfId="7" quotePrefix="1" applyNumberFormat="1" applyFont="1" applyFill="1" applyBorder="1" applyAlignment="1" applyProtection="1">
      <alignment horizontal="center" wrapText="1"/>
    </xf>
    <xf numFmtId="179" fontId="243" fillId="20" borderId="7" xfId="7" quotePrefix="1" applyNumberFormat="1" applyFont="1" applyFill="1" applyBorder="1" applyAlignment="1" applyProtection="1">
      <alignment horizontal="center" vertical="center" wrapText="1"/>
    </xf>
    <xf numFmtId="179" fontId="176" fillId="42" borderId="7" xfId="7" quotePrefix="1" applyNumberFormat="1" applyFont="1" applyFill="1" applyBorder="1" applyAlignment="1" applyProtection="1">
      <alignment horizontal="center" vertical="center" wrapText="1"/>
    </xf>
    <xf numFmtId="179" fontId="185" fillId="43" borderId="7" xfId="7" quotePrefix="1" applyNumberFormat="1" applyFont="1" applyFill="1" applyBorder="1" applyAlignment="1" applyProtection="1">
      <alignment horizontal="center" wrapText="1"/>
    </xf>
    <xf numFmtId="179" fontId="44" fillId="16" borderId="146" xfId="7" quotePrefix="1" applyNumberFormat="1" applyFont="1" applyFill="1" applyBorder="1" applyAlignment="1" applyProtection="1">
      <alignment horizontal="center" wrapText="1"/>
    </xf>
    <xf numFmtId="165" fontId="44" fillId="18" borderId="8" xfId="7" applyNumberFormat="1" applyFont="1" applyFill="1" applyBorder="1" applyAlignment="1" applyProtection="1">
      <alignment horizontal="center" vertical="center" wrapText="1"/>
    </xf>
    <xf numFmtId="0" fontId="42" fillId="16" borderId="4" xfId="7" quotePrefix="1" applyFont="1" applyFill="1" applyBorder="1" applyAlignment="1" applyProtection="1">
      <alignment horizontal="left" vertical="top"/>
    </xf>
    <xf numFmtId="0" fontId="42" fillId="16" borderId="15" xfId="7" quotePrefix="1" applyFont="1" applyFill="1" applyBorder="1" applyAlignment="1" applyProtection="1">
      <alignment horizontal="center" vertical="top"/>
    </xf>
    <xf numFmtId="0" fontId="42" fillId="16" borderId="22" xfId="7" quotePrefix="1" applyFont="1" applyFill="1" applyBorder="1" applyAlignment="1" applyProtection="1">
      <alignment horizontal="center" vertical="top"/>
    </xf>
    <xf numFmtId="180" fontId="224" fillId="20" borderId="21" xfId="7" quotePrefix="1" applyNumberFormat="1" applyFont="1" applyFill="1" applyBorder="1" applyAlignment="1" applyProtection="1">
      <alignment horizontal="center"/>
    </xf>
    <xf numFmtId="180" fontId="179" fillId="42" borderId="21" xfId="7" quotePrefix="1" applyNumberFormat="1" applyFont="1" applyFill="1" applyBorder="1" applyAlignment="1" applyProtection="1">
      <alignment horizontal="center"/>
    </xf>
    <xf numFmtId="0" fontId="44" fillId="18" borderId="8" xfId="7" applyFont="1" applyFill="1" applyBorder="1" applyAlignment="1" applyProtection="1">
      <alignment horizontal="center"/>
    </xf>
    <xf numFmtId="0" fontId="33" fillId="18" borderId="0" xfId="7" applyFont="1" applyFill="1" applyProtection="1"/>
    <xf numFmtId="0" fontId="33" fillId="16" borderId="30" xfId="7" applyFont="1" applyFill="1" applyBorder="1" applyAlignment="1" applyProtection="1">
      <alignment horizontal="left"/>
    </xf>
    <xf numFmtId="0" fontId="33" fillId="16" borderId="0" xfId="7" applyFont="1" applyFill="1" applyBorder="1" applyAlignment="1" applyProtection="1">
      <alignment horizontal="center"/>
    </xf>
    <xf numFmtId="0" fontId="33" fillId="16" borderId="13" xfId="7" applyFont="1" applyFill="1" applyBorder="1" applyAlignment="1" applyProtection="1">
      <alignment horizontal="center"/>
    </xf>
    <xf numFmtId="0" fontId="33" fillId="16" borderId="24" xfId="7" quotePrefix="1" applyFont="1" applyFill="1" applyBorder="1" applyAlignment="1" applyProtection="1">
      <alignment horizontal="center"/>
    </xf>
    <xf numFmtId="0" fontId="44" fillId="16" borderId="24" xfId="7" quotePrefix="1" applyFont="1" applyFill="1" applyBorder="1" applyAlignment="1" applyProtection="1">
      <alignment horizontal="center"/>
    </xf>
    <xf numFmtId="0" fontId="44" fillId="16" borderId="147" xfId="7" quotePrefix="1" applyFont="1" applyFill="1" applyBorder="1" applyAlignment="1" applyProtection="1">
      <alignment horizontal="center"/>
    </xf>
    <xf numFmtId="0" fontId="41" fillId="18" borderId="8" xfId="7" applyFont="1" applyFill="1" applyBorder="1" applyProtection="1"/>
    <xf numFmtId="0" fontId="244" fillId="18" borderId="0" xfId="7" applyFont="1" applyFill="1" applyBorder="1" applyProtection="1"/>
    <xf numFmtId="38" fontId="125" fillId="16" borderId="0" xfId="17" applyNumberFormat="1" applyFont="1" applyFill="1" applyBorder="1" applyAlignment="1" applyProtection="1"/>
    <xf numFmtId="38" fontId="125" fillId="16" borderId="13" xfId="17" applyNumberFormat="1" applyFont="1" applyFill="1" applyBorder="1" applyAlignment="1" applyProtection="1"/>
    <xf numFmtId="175" fontId="108" fillId="18" borderId="0" xfId="7" applyNumberFormat="1" applyFont="1" applyFill="1" applyAlignment="1" applyProtection="1">
      <alignment horizontal="right"/>
    </xf>
    <xf numFmtId="1" fontId="44" fillId="18" borderId="0" xfId="7" applyNumberFormat="1" applyFont="1" applyFill="1" applyBorder="1" applyAlignment="1" applyProtection="1">
      <alignment horizontal="right"/>
    </xf>
    <xf numFmtId="38" fontId="7" fillId="16" borderId="112" xfId="17" applyNumberFormat="1" applyFont="1" applyFill="1" applyBorder="1" applyAlignment="1" applyProtection="1"/>
    <xf numFmtId="38" fontId="7" fillId="16" borderId="148" xfId="17" applyNumberFormat="1" applyFont="1" applyFill="1" applyBorder="1" applyAlignment="1" applyProtection="1"/>
    <xf numFmtId="38" fontId="4" fillId="16" borderId="34" xfId="17" applyNumberFormat="1" applyFont="1" applyFill="1" applyBorder="1" applyAlignment="1" applyProtection="1"/>
    <xf numFmtId="38" fontId="4" fillId="16" borderId="101" xfId="17" applyNumberFormat="1" applyFont="1" applyFill="1" applyBorder="1" applyAlignment="1" applyProtection="1"/>
    <xf numFmtId="38" fontId="4" fillId="16" borderId="42" xfId="17" applyNumberFormat="1" applyFont="1" applyFill="1" applyBorder="1" applyAlignment="1" applyProtection="1"/>
    <xf numFmtId="38" fontId="4" fillId="16" borderId="46" xfId="17" applyNumberFormat="1" applyFont="1" applyFill="1" applyBorder="1" applyAlignment="1" applyProtection="1"/>
    <xf numFmtId="38" fontId="7" fillId="11" borderId="39" xfId="17" applyNumberFormat="1" applyFont="1" applyFill="1" applyBorder="1" applyAlignment="1" applyProtection="1"/>
    <xf numFmtId="38" fontId="7" fillId="11" borderId="40" xfId="17" applyNumberFormat="1" applyFont="1" applyFill="1" applyBorder="1" applyAlignment="1" applyProtection="1"/>
    <xf numFmtId="38" fontId="7" fillId="11" borderId="62" xfId="17" applyNumberFormat="1" applyFont="1" applyFill="1" applyBorder="1" applyAlignment="1" applyProtection="1"/>
    <xf numFmtId="38" fontId="7" fillId="16" borderId="0" xfId="17" applyNumberFormat="1" applyFont="1" applyFill="1" applyBorder="1" applyAlignment="1" applyProtection="1"/>
    <xf numFmtId="38" fontId="7" fillId="16" borderId="13" xfId="17" applyNumberFormat="1" applyFont="1" applyFill="1" applyBorder="1" applyAlignment="1" applyProtection="1"/>
    <xf numFmtId="38" fontId="4" fillId="16" borderId="112" xfId="17" applyNumberFormat="1" applyFont="1" applyFill="1" applyBorder="1" applyAlignment="1" applyProtection="1"/>
    <xf numFmtId="38" fontId="4" fillId="16" borderId="148" xfId="17" applyNumberFormat="1" applyFont="1" applyFill="1" applyBorder="1" applyAlignment="1" applyProtection="1"/>
    <xf numFmtId="0" fontId="33" fillId="16" borderId="122" xfId="7" applyFont="1" applyFill="1" applyBorder="1" applyAlignment="1" applyProtection="1">
      <alignment horizontal="left"/>
    </xf>
    <xf numFmtId="0" fontId="33" fillId="16" borderId="50" xfId="7" applyFont="1" applyFill="1" applyBorder="1" applyAlignment="1" applyProtection="1">
      <alignment horizontal="left"/>
    </xf>
    <xf numFmtId="0" fontId="33" fillId="16" borderId="51" xfId="7" applyFont="1" applyFill="1" applyBorder="1" applyAlignment="1" applyProtection="1">
      <alignment horizontal="left"/>
    </xf>
    <xf numFmtId="38" fontId="7" fillId="31" borderId="0" xfId="17" applyNumberFormat="1" applyFont="1" applyFill="1" applyBorder="1" applyAlignment="1" applyProtection="1"/>
    <xf numFmtId="38" fontId="7" fillId="31" borderId="13" xfId="17" applyNumberFormat="1" applyFont="1" applyFill="1" applyBorder="1" applyAlignment="1" applyProtection="1"/>
    <xf numFmtId="38" fontId="4" fillId="31" borderId="0" xfId="17" applyNumberFormat="1" applyFont="1" applyFill="1" applyBorder="1" applyAlignment="1" applyProtection="1"/>
    <xf numFmtId="38" fontId="4" fillId="31" borderId="13" xfId="17" applyNumberFormat="1" applyFont="1" applyFill="1" applyBorder="1" applyAlignment="1" applyProtection="1"/>
    <xf numFmtId="38" fontId="15" fillId="31" borderId="32" xfId="17" applyNumberFormat="1" applyFont="1" applyFill="1" applyBorder="1" applyAlignment="1" applyProtection="1"/>
    <xf numFmtId="38" fontId="15" fillId="31" borderId="100" xfId="17" applyNumberFormat="1" applyFont="1" applyFill="1" applyBorder="1" applyAlignment="1" applyProtection="1"/>
    <xf numFmtId="38" fontId="15" fillId="31" borderId="34" xfId="17" applyNumberFormat="1" applyFont="1" applyFill="1" applyBorder="1" applyAlignment="1" applyProtection="1"/>
    <xf numFmtId="38" fontId="15" fillId="31" borderId="101" xfId="17" applyNumberFormat="1" applyFont="1" applyFill="1" applyBorder="1" applyAlignment="1" applyProtection="1"/>
    <xf numFmtId="38" fontId="15" fillId="31" borderId="42" xfId="17" applyNumberFormat="1" applyFont="1" applyFill="1" applyBorder="1" applyAlignment="1" applyProtection="1"/>
    <xf numFmtId="38" fontId="15" fillId="31" borderId="46" xfId="17" applyNumberFormat="1" applyFont="1" applyFill="1" applyBorder="1" applyAlignment="1" applyProtection="1"/>
    <xf numFmtId="0" fontId="33" fillId="16" borderId="39" xfId="7" applyFont="1" applyFill="1" applyBorder="1" applyAlignment="1" applyProtection="1">
      <alignment horizontal="left"/>
    </xf>
    <xf numFmtId="0" fontId="33" fillId="16" borderId="40" xfId="7" applyFont="1" applyFill="1" applyBorder="1" applyAlignment="1" applyProtection="1">
      <alignment horizontal="left"/>
    </xf>
    <xf numFmtId="0" fontId="33" fillId="16" borderId="13" xfId="7" applyFont="1" applyFill="1" applyBorder="1" applyAlignment="1" applyProtection="1">
      <alignment horizontal="left"/>
    </xf>
    <xf numFmtId="0" fontId="33" fillId="16" borderId="119" xfId="7" applyFont="1" applyFill="1" applyBorder="1" applyAlignment="1" applyProtection="1">
      <alignment horizontal="left"/>
    </xf>
    <xf numFmtId="0" fontId="44" fillId="20" borderId="149" xfId="7" applyFont="1" applyFill="1" applyBorder="1" applyAlignment="1" applyProtection="1">
      <alignment horizontal="left"/>
    </xf>
    <xf numFmtId="0" fontId="44" fillId="20" borderId="150" xfId="7" applyFont="1" applyFill="1" applyBorder="1" applyAlignment="1" applyProtection="1">
      <alignment horizontal="left"/>
    </xf>
    <xf numFmtId="0" fontId="108" fillId="18" borderId="0" xfId="7" applyFont="1" applyFill="1" applyBorder="1" applyAlignment="1" applyProtection="1">
      <alignment horizontal="right"/>
    </xf>
    <xf numFmtId="38" fontId="7" fillId="22" borderId="39" xfId="17" applyNumberFormat="1" applyFont="1" applyFill="1" applyBorder="1" applyAlignment="1" applyProtection="1"/>
    <xf numFmtId="38" fontId="7" fillId="22" borderId="40" xfId="17" applyNumberFormat="1" applyFont="1" applyFill="1" applyBorder="1" applyAlignment="1" applyProtection="1"/>
    <xf numFmtId="38" fontId="7" fillId="22" borderId="62" xfId="17" applyNumberFormat="1" applyFont="1" applyFill="1" applyBorder="1" applyAlignment="1" applyProtection="1"/>
    <xf numFmtId="38" fontId="15" fillId="31" borderId="40" xfId="17" applyNumberFormat="1" applyFont="1" applyFill="1" applyBorder="1" applyAlignment="1" applyProtection="1"/>
    <xf numFmtId="38" fontId="15" fillId="31" borderId="62" xfId="17" applyNumberFormat="1" applyFont="1" applyFill="1" applyBorder="1" applyAlignment="1" applyProtection="1"/>
    <xf numFmtId="38" fontId="7" fillId="16" borderId="119" xfId="17" applyNumberFormat="1" applyFont="1" applyFill="1" applyBorder="1" applyAlignment="1" applyProtection="1"/>
    <xf numFmtId="38" fontId="7" fillId="16" borderId="50" xfId="17" applyNumberFormat="1" applyFont="1" applyFill="1" applyBorder="1" applyAlignment="1" applyProtection="1"/>
    <xf numFmtId="38" fontId="7" fillId="16" borderId="51" xfId="17" applyNumberFormat="1" applyFont="1" applyFill="1" applyBorder="1" applyAlignment="1" applyProtection="1"/>
    <xf numFmtId="0" fontId="44" fillId="44" borderId="149" xfId="7" quotePrefix="1" applyFont="1" applyFill="1" applyBorder="1" applyAlignment="1" applyProtection="1">
      <alignment horizontal="left"/>
    </xf>
    <xf numFmtId="0" fontId="44" fillId="44" borderId="150" xfId="7" quotePrefix="1" applyFont="1" applyFill="1" applyBorder="1" applyAlignment="1" applyProtection="1">
      <alignment horizontal="left"/>
    </xf>
    <xf numFmtId="165" fontId="33" fillId="18" borderId="0" xfId="7" applyNumberFormat="1" applyFont="1" applyFill="1" applyProtection="1"/>
    <xf numFmtId="165" fontId="33" fillId="19" borderId="0" xfId="7" applyNumberFormat="1" applyFont="1" applyFill="1" applyBorder="1" applyProtection="1"/>
    <xf numFmtId="165" fontId="44" fillId="19" borderId="0" xfId="7" applyNumberFormat="1" applyFont="1" applyFill="1" applyBorder="1" applyProtection="1"/>
    <xf numFmtId="0" fontId="44" fillId="25" borderId="149" xfId="7" applyFont="1" applyFill="1" applyBorder="1" applyAlignment="1" applyProtection="1">
      <alignment horizontal="left"/>
    </xf>
    <xf numFmtId="0" fontId="44" fillId="25" borderId="150" xfId="7" applyFont="1" applyFill="1" applyBorder="1" applyAlignment="1" applyProtection="1">
      <alignment horizontal="left"/>
    </xf>
    <xf numFmtId="175" fontId="203" fillId="16" borderId="9" xfId="7" quotePrefix="1" applyNumberFormat="1" applyFont="1" applyFill="1" applyBorder="1" applyAlignment="1" applyProtection="1"/>
    <xf numFmtId="175" fontId="202" fillId="16" borderId="9" xfId="7" quotePrefix="1" applyNumberFormat="1" applyFont="1" applyFill="1" applyBorder="1" applyAlignment="1" applyProtection="1"/>
    <xf numFmtId="175" fontId="202" fillId="16" borderId="151" xfId="7" quotePrefix="1" applyNumberFormat="1" applyFont="1" applyFill="1" applyBorder="1" applyAlignment="1" applyProtection="1"/>
    <xf numFmtId="0" fontId="42" fillId="20" borderId="152" xfId="7" applyFont="1" applyFill="1" applyBorder="1" applyAlignment="1" applyProtection="1">
      <alignment horizontal="left"/>
    </xf>
    <xf numFmtId="0" fontId="42" fillId="20" borderId="153" xfId="7" applyFont="1" applyFill="1" applyBorder="1" applyAlignment="1" applyProtection="1">
      <alignment horizontal="left"/>
    </xf>
    <xf numFmtId="175" fontId="42" fillId="20" borderId="137" xfId="7" applyNumberFormat="1" applyFont="1" applyFill="1" applyBorder="1" applyAlignment="1" applyProtection="1">
      <alignment horizontal="left"/>
    </xf>
    <xf numFmtId="175" fontId="42" fillId="20" borderId="69" xfId="7" applyNumberFormat="1" applyFont="1" applyFill="1" applyBorder="1" applyAlignment="1" applyProtection="1">
      <alignment horizontal="left"/>
    </xf>
    <xf numFmtId="38" fontId="4" fillId="16" borderId="58" xfId="17" applyNumberFormat="1" applyFont="1" applyFill="1" applyBorder="1" applyAlignment="1" applyProtection="1"/>
    <xf numFmtId="38" fontId="4" fillId="16" borderId="63" xfId="17" applyNumberFormat="1" applyFont="1" applyFill="1" applyBorder="1" applyAlignment="1" applyProtection="1"/>
    <xf numFmtId="38" fontId="4" fillId="45" borderId="45" xfId="17" applyNumberFormat="1" applyFont="1" applyFill="1" applyBorder="1" applyAlignment="1" applyProtection="1"/>
    <xf numFmtId="38" fontId="4" fillId="45" borderId="102" xfId="17" applyNumberFormat="1" applyFont="1" applyFill="1" applyBorder="1" applyAlignment="1" applyProtection="1"/>
    <xf numFmtId="38" fontId="4" fillId="16" borderId="45" xfId="17" applyNumberFormat="1" applyFont="1" applyFill="1" applyBorder="1" applyAlignment="1" applyProtection="1"/>
    <xf numFmtId="38" fontId="4" fillId="16" borderId="102" xfId="17" applyNumberFormat="1" applyFont="1" applyFill="1" applyBorder="1" applyAlignment="1" applyProtection="1"/>
    <xf numFmtId="0" fontId="44" fillId="16" borderId="137" xfId="7" applyFont="1" applyFill="1" applyBorder="1" applyAlignment="1" applyProtection="1">
      <alignment horizontal="left"/>
    </xf>
    <xf numFmtId="0" fontId="44" fillId="16" borderId="69" xfId="7" applyFont="1" applyFill="1" applyBorder="1" applyAlignment="1" applyProtection="1">
      <alignment horizontal="left"/>
    </xf>
    <xf numFmtId="175" fontId="202" fillId="18" borderId="120" xfId="7" quotePrefix="1" applyNumberFormat="1" applyFont="1" applyFill="1" applyBorder="1" applyAlignment="1" applyProtection="1"/>
    <xf numFmtId="175" fontId="202" fillId="18" borderId="139" xfId="7" quotePrefix="1" applyNumberFormat="1" applyFont="1" applyFill="1" applyBorder="1" applyAlignment="1" applyProtection="1"/>
    <xf numFmtId="3" fontId="33" fillId="18" borderId="0" xfId="7" applyNumberFormat="1" applyFont="1" applyFill="1" applyBorder="1" applyProtection="1"/>
    <xf numFmtId="0" fontId="143" fillId="18" borderId="0" xfId="16" applyFont="1" applyFill="1" applyAlignment="1" applyProtection="1">
      <alignment horizontal="right"/>
    </xf>
    <xf numFmtId="0" fontId="7" fillId="18" borderId="0" xfId="16" applyFont="1" applyFill="1" applyProtection="1"/>
    <xf numFmtId="0" fontId="4" fillId="18" borderId="0" xfId="4" applyFont="1" applyFill="1" applyBorder="1" applyAlignment="1" applyProtection="1">
      <alignment horizontal="left" vertical="center"/>
    </xf>
    <xf numFmtId="0" fontId="41" fillId="19" borderId="0" xfId="7" applyFont="1" applyFill="1" applyProtection="1"/>
    <xf numFmtId="1" fontId="44" fillId="18" borderId="0" xfId="7" applyNumberFormat="1" applyFont="1" applyFill="1" applyBorder="1" applyAlignment="1" applyProtection="1">
      <alignment horizontal="center"/>
    </xf>
    <xf numFmtId="0" fontId="108" fillId="19" borderId="0" xfId="7" applyFont="1" applyFill="1" applyProtection="1"/>
    <xf numFmtId="0" fontId="144" fillId="16" borderId="23" xfId="16" applyFont="1" applyFill="1" applyBorder="1" applyProtection="1"/>
    <xf numFmtId="0" fontId="144" fillId="16" borderId="53" xfId="16" applyFont="1" applyFill="1" applyBorder="1" applyProtection="1"/>
    <xf numFmtId="0" fontId="144" fillId="16" borderId="54" xfId="16" applyFont="1" applyFill="1" applyBorder="1" applyProtection="1"/>
    <xf numFmtId="176" fontId="4" fillId="15" borderId="0" xfId="17" applyNumberFormat="1" applyFont="1" applyFill="1" applyAlignment="1" applyProtection="1"/>
    <xf numFmtId="176" fontId="139" fillId="7" borderId="154" xfId="7" applyNumberFormat="1" applyFont="1" applyFill="1" applyBorder="1" applyAlignment="1" applyProtection="1">
      <alignment horizontal="center"/>
    </xf>
    <xf numFmtId="176" fontId="137" fillId="7" borderId="155" xfId="7" applyNumberFormat="1" applyFont="1" applyFill="1" applyBorder="1" applyAlignment="1" applyProtection="1">
      <alignment horizontal="center"/>
    </xf>
    <xf numFmtId="176" fontId="29" fillId="15" borderId="0" xfId="16" applyNumberFormat="1" applyFont="1" applyFill="1" applyProtection="1"/>
    <xf numFmtId="176" fontId="137" fillId="13" borderId="156" xfId="7" applyNumberFormat="1" applyFont="1" applyFill="1" applyBorder="1" applyAlignment="1" applyProtection="1">
      <alignment horizontal="center"/>
    </xf>
    <xf numFmtId="176" fontId="108" fillId="19" borderId="0" xfId="7" applyNumberFormat="1" applyFont="1" applyFill="1" applyProtection="1"/>
    <xf numFmtId="176" fontId="7" fillId="4" borderId="157" xfId="7" applyNumberFormat="1" applyFont="1" applyFill="1" applyBorder="1" applyAlignment="1" applyProtection="1">
      <alignment horizontal="center"/>
    </xf>
    <xf numFmtId="0" fontId="144" fillId="16" borderId="27" xfId="16" applyFont="1" applyFill="1" applyBorder="1" applyProtection="1"/>
    <xf numFmtId="0" fontId="144" fillId="16" borderId="149" xfId="16" applyFont="1" applyFill="1" applyBorder="1" applyProtection="1"/>
    <xf numFmtId="0" fontId="144" fillId="16" borderId="150" xfId="16" applyFont="1" applyFill="1" applyBorder="1" applyProtection="1"/>
    <xf numFmtId="176" fontId="139" fillId="7" borderId="158" xfId="7" applyNumberFormat="1" applyFont="1" applyFill="1" applyBorder="1" applyAlignment="1" applyProtection="1">
      <alignment horizontal="center"/>
    </xf>
    <xf numFmtId="176" fontId="137" fillId="7" borderId="159" xfId="7" applyNumberFormat="1" applyFont="1" applyFill="1" applyBorder="1" applyAlignment="1" applyProtection="1">
      <alignment horizontal="center"/>
    </xf>
    <xf numFmtId="176" fontId="137" fillId="13" borderId="160" xfId="7" applyNumberFormat="1" applyFont="1" applyFill="1" applyBorder="1" applyAlignment="1" applyProtection="1">
      <alignment horizontal="center"/>
    </xf>
    <xf numFmtId="176" fontId="71" fillId="4" borderId="161" xfId="7" applyNumberFormat="1" applyFont="1" applyFill="1" applyBorder="1" applyAlignment="1" applyProtection="1">
      <alignment horizontal="center"/>
    </xf>
    <xf numFmtId="176" fontId="41" fillId="19" borderId="0" xfId="7" applyNumberFormat="1" applyFont="1" applyFill="1" applyProtection="1"/>
    <xf numFmtId="176" fontId="245" fillId="12" borderId="154" xfId="7" applyNumberFormat="1" applyFont="1" applyFill="1" applyBorder="1" applyAlignment="1" applyProtection="1">
      <alignment horizontal="center"/>
    </xf>
    <xf numFmtId="176" fontId="246" fillId="12" borderId="155" xfId="7" applyNumberFormat="1" applyFont="1" applyFill="1" applyBorder="1" applyAlignment="1" applyProtection="1">
      <alignment horizontal="center"/>
    </xf>
    <xf numFmtId="176" fontId="237" fillId="7" borderId="154" xfId="7" applyNumberFormat="1" applyFont="1" applyFill="1" applyBorder="1" applyAlignment="1" applyProtection="1">
      <alignment horizontal="center"/>
    </xf>
    <xf numFmtId="176" fontId="247" fillId="7" borderId="155" xfId="7" applyNumberFormat="1" applyFont="1" applyFill="1" applyBorder="1" applyAlignment="1" applyProtection="1">
      <alignment horizontal="center"/>
    </xf>
    <xf numFmtId="176" fontId="248" fillId="13" borderId="156" xfId="7" applyNumberFormat="1" applyFont="1" applyFill="1" applyBorder="1" applyAlignment="1" applyProtection="1">
      <alignment horizontal="center"/>
    </xf>
    <xf numFmtId="176" fontId="238" fillId="4" borderId="157" xfId="7" applyNumberFormat="1" applyFont="1" applyFill="1" applyBorder="1" applyAlignment="1" applyProtection="1">
      <alignment horizontal="center"/>
    </xf>
    <xf numFmtId="176" fontId="245" fillId="12" borderId="158" xfId="7" applyNumberFormat="1" applyFont="1" applyFill="1" applyBorder="1" applyAlignment="1" applyProtection="1">
      <alignment horizontal="center"/>
    </xf>
    <xf numFmtId="176" fontId="246" fillId="12" borderId="159" xfId="7" applyNumberFormat="1" applyFont="1" applyFill="1" applyBorder="1" applyAlignment="1" applyProtection="1">
      <alignment horizontal="center"/>
    </xf>
    <xf numFmtId="176" fontId="237" fillId="7" borderId="158" xfId="7" applyNumberFormat="1" applyFont="1" applyFill="1" applyBorder="1" applyAlignment="1" applyProtection="1">
      <alignment horizontal="center"/>
    </xf>
    <xf numFmtId="176" fontId="247" fillId="7" borderId="159" xfId="7" applyNumberFormat="1" applyFont="1" applyFill="1" applyBorder="1" applyAlignment="1" applyProtection="1">
      <alignment horizontal="center"/>
    </xf>
    <xf numFmtId="176" fontId="248" fillId="13" borderId="160" xfId="7" applyNumberFormat="1" applyFont="1" applyFill="1" applyBorder="1" applyAlignment="1" applyProtection="1">
      <alignment horizontal="center"/>
    </xf>
    <xf numFmtId="176" fontId="238" fillId="4" borderId="161" xfId="7" applyNumberFormat="1" applyFont="1" applyFill="1" applyBorder="1" applyAlignment="1" applyProtection="1">
      <alignment horizontal="center"/>
    </xf>
    <xf numFmtId="0" fontId="170" fillId="0" borderId="0" xfId="7" applyProtection="1"/>
    <xf numFmtId="166" fontId="188" fillId="20" borderId="21" xfId="7" quotePrefix="1" applyNumberFormat="1" applyFont="1" applyFill="1" applyBorder="1" applyAlignment="1" applyProtection="1">
      <alignment horizontal="center"/>
    </xf>
    <xf numFmtId="166" fontId="185" fillId="43" borderId="21" xfId="7" quotePrefix="1" applyNumberFormat="1" applyFont="1" applyFill="1" applyBorder="1" applyAlignment="1" applyProtection="1">
      <alignment horizontal="center"/>
    </xf>
    <xf numFmtId="166" fontId="176" fillId="42" borderId="21" xfId="7" quotePrefix="1" applyNumberFormat="1" applyFont="1" applyFill="1" applyBorder="1" applyAlignment="1" applyProtection="1">
      <alignment horizontal="center"/>
    </xf>
    <xf numFmtId="166" fontId="108" fillId="18" borderId="0" xfId="7" applyNumberFormat="1" applyFont="1" applyFill="1" applyAlignment="1" applyProtection="1">
      <alignment horizontal="right"/>
    </xf>
    <xf numFmtId="166" fontId="44" fillId="16" borderId="162" xfId="7" quotePrefix="1" applyNumberFormat="1" applyFont="1" applyFill="1" applyBorder="1" applyAlignment="1" applyProtection="1">
      <alignment horizontal="center"/>
    </xf>
    <xf numFmtId="0" fontId="208" fillId="16" borderId="14" xfId="0" applyNumberFormat="1" applyFont="1" applyFill="1" applyBorder="1" applyAlignment="1" applyProtection="1">
      <alignment horizontal="center" vertical="center"/>
    </xf>
    <xf numFmtId="0" fontId="177" fillId="18" borderId="0" xfId="0" applyNumberFormat="1" applyFont="1" applyFill="1" applyBorder="1" applyAlignment="1" applyProtection="1">
      <alignment horizontal="left"/>
    </xf>
    <xf numFmtId="0" fontId="179" fillId="18" borderId="0" xfId="7" applyNumberFormat="1" applyFont="1" applyFill="1" applyAlignment="1" applyProtection="1">
      <alignment horizontal="center" vertical="center"/>
    </xf>
    <xf numFmtId="0" fontId="41" fillId="19" borderId="0" xfId="7" applyNumberFormat="1" applyFont="1" applyFill="1" applyBorder="1" applyProtection="1"/>
    <xf numFmtId="0" fontId="235" fillId="16" borderId="14" xfId="4" applyNumberFormat="1" applyFont="1" applyFill="1" applyBorder="1" applyAlignment="1" applyProtection="1">
      <alignment horizontal="center" vertical="center"/>
    </xf>
    <xf numFmtId="0" fontId="108" fillId="18" borderId="0" xfId="7" quotePrefix="1" applyNumberFormat="1" applyFont="1" applyFill="1" applyAlignment="1" applyProtection="1">
      <alignment horizontal="left"/>
    </xf>
    <xf numFmtId="0" fontId="29" fillId="18" borderId="0" xfId="10" applyNumberFormat="1" applyFont="1" applyFill="1" applyProtection="1"/>
    <xf numFmtId="0" fontId="180" fillId="18" borderId="0" xfId="17" applyNumberFormat="1" applyFont="1" applyFill="1" applyAlignment="1" applyProtection="1"/>
    <xf numFmtId="0" fontId="33" fillId="19" borderId="0" xfId="7" applyNumberFormat="1" applyFont="1" applyFill="1" applyBorder="1" applyProtection="1"/>
    <xf numFmtId="0" fontId="44" fillId="18" borderId="15" xfId="7" applyNumberFormat="1" applyFont="1" applyFill="1" applyBorder="1" applyProtection="1"/>
    <xf numFmtId="0" fontId="33" fillId="16" borderId="24" xfId="7" quotePrefix="1" applyNumberFormat="1" applyFont="1" applyFill="1" applyBorder="1" applyAlignment="1" applyProtection="1">
      <alignment horizontal="center"/>
    </xf>
    <xf numFmtId="0" fontId="44" fillId="16" borderId="24" xfId="7" quotePrefix="1" applyNumberFormat="1" applyFont="1" applyFill="1" applyBorder="1" applyAlignment="1" applyProtection="1">
      <alignment horizontal="center"/>
    </xf>
    <xf numFmtId="0" fontId="202" fillId="18" borderId="120" xfId="7" quotePrefix="1" applyNumberFormat="1" applyFont="1" applyFill="1" applyBorder="1" applyAlignment="1" applyProtection="1"/>
    <xf numFmtId="0" fontId="44" fillId="18" borderId="0" xfId="7" applyNumberFormat="1" applyFont="1" applyFill="1" applyBorder="1" applyAlignment="1" applyProtection="1">
      <alignment horizontal="center"/>
    </xf>
    <xf numFmtId="0" fontId="108" fillId="19" borderId="0" xfId="7" applyNumberFormat="1" applyFont="1" applyFill="1" applyProtection="1"/>
    <xf numFmtId="0" fontId="170" fillId="0" borderId="0" xfId="7" applyNumberFormat="1" applyProtection="1"/>
    <xf numFmtId="166" fontId="152" fillId="16" borderId="21" xfId="4" applyNumberFormat="1" applyFont="1" applyFill="1" applyBorder="1" applyAlignment="1" applyProtection="1">
      <alignment horizontal="center" vertical="center"/>
    </xf>
    <xf numFmtId="180" fontId="33" fillId="16" borderId="21" xfId="7" quotePrefix="1" applyNumberFormat="1" applyFont="1" applyFill="1" applyBorder="1" applyAlignment="1" applyProtection="1">
      <alignment horizontal="center"/>
    </xf>
    <xf numFmtId="0" fontId="44" fillId="16" borderId="7" xfId="7" quotePrefix="1" applyNumberFormat="1" applyFont="1" applyFill="1" applyBorder="1" applyAlignment="1" applyProtection="1">
      <alignment horizontal="center" wrapText="1"/>
    </xf>
    <xf numFmtId="0" fontId="52" fillId="16" borderId="7" xfId="7" quotePrefix="1" applyNumberFormat="1" applyFont="1" applyFill="1" applyBorder="1" applyAlignment="1" applyProtection="1">
      <alignment horizontal="center" wrapText="1"/>
    </xf>
    <xf numFmtId="38" fontId="4" fillId="16" borderId="123" xfId="17" applyNumberFormat="1" applyFont="1" applyFill="1" applyBorder="1" applyAlignment="1" applyProtection="1"/>
    <xf numFmtId="38" fontId="125" fillId="16" borderId="8" xfId="17" applyNumberFormat="1" applyFont="1" applyFill="1" applyBorder="1" applyAlignment="1" applyProtection="1"/>
    <xf numFmtId="38" fontId="7" fillId="16" borderId="163" xfId="17" applyNumberFormat="1" applyFont="1" applyFill="1" applyBorder="1" applyAlignment="1" applyProtection="1"/>
    <xf numFmtId="38" fontId="4" fillId="16" borderId="126" xfId="17" applyNumberFormat="1" applyFont="1" applyFill="1" applyBorder="1" applyAlignment="1" applyProtection="1"/>
    <xf numFmtId="38" fontId="7" fillId="16" borderId="8" xfId="17" applyNumberFormat="1" applyFont="1" applyFill="1" applyBorder="1" applyAlignment="1" applyProtection="1"/>
    <xf numFmtId="38" fontId="4" fillId="16" borderId="163" xfId="17" applyNumberFormat="1" applyFont="1" applyFill="1" applyBorder="1" applyAlignment="1" applyProtection="1"/>
    <xf numFmtId="38" fontId="7" fillId="31" borderId="119" xfId="17" applyNumberFormat="1" applyFont="1" applyFill="1" applyBorder="1" applyAlignment="1" applyProtection="1"/>
    <xf numFmtId="38" fontId="4" fillId="31" borderId="163" xfId="17" applyNumberFormat="1" applyFont="1" applyFill="1" applyBorder="1" applyAlignment="1" applyProtection="1"/>
    <xf numFmtId="38" fontId="4" fillId="31" borderId="123" xfId="17" applyNumberFormat="1" applyFont="1" applyFill="1" applyBorder="1" applyAlignment="1" applyProtection="1"/>
    <xf numFmtId="38" fontId="4" fillId="31" borderId="124" xfId="17" applyNumberFormat="1" applyFont="1" applyFill="1" applyBorder="1" applyAlignment="1" applyProtection="1"/>
    <xf numFmtId="38" fontId="15" fillId="31" borderId="122" xfId="17" applyNumberFormat="1" applyFont="1" applyFill="1" applyBorder="1" applyAlignment="1" applyProtection="1"/>
    <xf numFmtId="38" fontId="15" fillId="31" borderId="123" xfId="17" applyNumberFormat="1" applyFont="1" applyFill="1" applyBorder="1" applyAlignment="1" applyProtection="1"/>
    <xf numFmtId="38" fontId="15" fillId="31" borderId="126" xfId="17" applyNumberFormat="1" applyFont="1" applyFill="1" applyBorder="1" applyAlignment="1" applyProtection="1"/>
    <xf numFmtId="0" fontId="44" fillId="20" borderId="164" xfId="7" applyFont="1" applyFill="1" applyBorder="1" applyAlignment="1" applyProtection="1">
      <alignment horizontal="left"/>
    </xf>
    <xf numFmtId="38" fontId="15" fillId="31" borderId="39" xfId="17" applyNumberFormat="1" applyFont="1" applyFill="1" applyBorder="1" applyAlignment="1" applyProtection="1"/>
    <xf numFmtId="0" fontId="44" fillId="44" borderId="164" xfId="7" quotePrefix="1" applyFont="1" applyFill="1" applyBorder="1" applyAlignment="1" applyProtection="1">
      <alignment horizontal="left"/>
    </xf>
    <xf numFmtId="0" fontId="44" fillId="25" borderId="164" xfId="7" applyFont="1" applyFill="1" applyBorder="1" applyAlignment="1" applyProtection="1">
      <alignment horizontal="left"/>
    </xf>
    <xf numFmtId="0" fontId="42" fillId="20" borderId="165" xfId="7" applyFont="1" applyFill="1" applyBorder="1" applyAlignment="1" applyProtection="1">
      <alignment horizontal="left"/>
    </xf>
    <xf numFmtId="175" fontId="42" fillId="20" borderId="144" xfId="7" applyNumberFormat="1" applyFont="1" applyFill="1" applyBorder="1" applyAlignment="1" applyProtection="1">
      <alignment horizontal="left"/>
    </xf>
    <xf numFmtId="38" fontId="4" fillId="16" borderId="30" xfId="17" applyNumberFormat="1" applyFont="1" applyFill="1" applyBorder="1" applyAlignment="1" applyProtection="1"/>
    <xf numFmtId="38" fontId="198" fillId="45" borderId="124" xfId="17" applyNumberFormat="1" applyFont="1" applyFill="1" applyBorder="1" applyAlignment="1" applyProtection="1"/>
    <xf numFmtId="38" fontId="4" fillId="16" borderId="124" xfId="17" applyNumberFormat="1" applyFont="1" applyFill="1" applyBorder="1" applyAlignment="1" applyProtection="1"/>
    <xf numFmtId="0" fontId="44" fillId="16" borderId="144" xfId="7" applyFont="1" applyFill="1" applyBorder="1" applyAlignment="1" applyProtection="1">
      <alignment horizontal="left"/>
    </xf>
    <xf numFmtId="0" fontId="33" fillId="18" borderId="0" xfId="7" applyNumberFormat="1" applyFont="1" applyFill="1" applyBorder="1" applyProtection="1"/>
    <xf numFmtId="0" fontId="249" fillId="34" borderId="0" xfId="7" quotePrefix="1" applyFont="1" applyFill="1" applyAlignment="1" applyProtection="1">
      <alignment horizontal="center"/>
    </xf>
    <xf numFmtId="3" fontId="187" fillId="25" borderId="24" xfId="4" applyNumberFormat="1" applyFont="1" applyFill="1" applyBorder="1" applyAlignment="1" applyProtection="1">
      <alignment vertical="center"/>
    </xf>
    <xf numFmtId="3" fontId="193" fillId="29" borderId="24" xfId="4" applyNumberFormat="1" applyFont="1" applyFill="1" applyBorder="1" applyAlignment="1" applyProtection="1">
      <alignment vertical="center"/>
    </xf>
    <xf numFmtId="3" fontId="193" fillId="29" borderId="28" xfId="4" applyNumberFormat="1" applyFont="1" applyFill="1" applyBorder="1" applyAlignment="1" applyProtection="1">
      <alignment vertical="center"/>
    </xf>
    <xf numFmtId="0" fontId="108" fillId="18" borderId="0" xfId="7" applyNumberFormat="1" applyFont="1" applyFill="1" applyBorder="1" applyProtection="1"/>
    <xf numFmtId="0" fontId="175" fillId="18" borderId="0" xfId="4" quotePrefix="1" applyFont="1" applyFill="1" applyBorder="1" applyAlignment="1" applyProtection="1"/>
    <xf numFmtId="0" fontId="250" fillId="18" borderId="0" xfId="7" applyFont="1" applyFill="1" applyBorder="1" applyAlignment="1" applyProtection="1">
      <alignment horizontal="right"/>
    </xf>
    <xf numFmtId="0" fontId="251" fillId="18" borderId="0" xfId="10" applyFont="1" applyFill="1" applyBorder="1" applyAlignment="1" applyProtection="1">
      <alignment horizontal="right"/>
    </xf>
    <xf numFmtId="0" fontId="7" fillId="18" borderId="0" xfId="10" applyFont="1" applyFill="1" applyBorder="1" applyAlignment="1" applyProtection="1">
      <alignment horizontal="right"/>
    </xf>
    <xf numFmtId="0" fontId="252" fillId="18" borderId="0" xfId="10" applyFont="1" applyFill="1" applyBorder="1" applyAlignment="1" applyProtection="1">
      <alignment horizontal="center"/>
    </xf>
    <xf numFmtId="175" fontId="180" fillId="18" borderId="0" xfId="17" applyNumberFormat="1" applyFont="1" applyFill="1" applyBorder="1" applyAlignment="1" applyProtection="1"/>
    <xf numFmtId="38" fontId="180" fillId="18" borderId="0" xfId="17" applyNumberFormat="1" applyFont="1" applyFill="1" applyBorder="1" applyProtection="1"/>
    <xf numFmtId="0" fontId="250" fillId="18" borderId="0" xfId="7" quotePrefix="1" applyFont="1" applyFill="1" applyBorder="1" applyAlignment="1" applyProtection="1">
      <alignment horizontal="left"/>
    </xf>
    <xf numFmtId="0" fontId="253" fillId="18" borderId="0" xfId="7" applyFont="1" applyFill="1" applyBorder="1" applyAlignment="1" applyProtection="1"/>
    <xf numFmtId="179" fontId="254" fillId="42" borderId="7" xfId="7" quotePrefix="1" applyNumberFormat="1" applyFont="1" applyFill="1" applyBorder="1" applyAlignment="1" applyProtection="1">
      <alignment horizontal="center" vertical="center" wrapText="1"/>
    </xf>
    <xf numFmtId="182" fontId="33" fillId="16" borderId="26" xfId="7" applyNumberFormat="1" applyFont="1" applyFill="1" applyBorder="1" applyAlignment="1" applyProtection="1"/>
    <xf numFmtId="182" fontId="33" fillId="16" borderId="113" xfId="7" applyNumberFormat="1" applyFont="1" applyFill="1" applyBorder="1" applyAlignment="1" applyProtection="1"/>
    <xf numFmtId="182" fontId="108" fillId="18" borderId="0" xfId="7" applyNumberFormat="1" applyFont="1" applyFill="1" applyAlignment="1" applyProtection="1">
      <alignment horizontal="right"/>
    </xf>
    <xf numFmtId="182" fontId="44" fillId="16" borderId="166" xfId="7" applyNumberFormat="1" applyFont="1" applyFill="1" applyBorder="1" applyAlignment="1" applyProtection="1"/>
    <xf numFmtId="182" fontId="44" fillId="16" borderId="167" xfId="7" applyNumberFormat="1" applyFont="1" applyFill="1" applyBorder="1" applyAlignment="1" applyProtection="1"/>
    <xf numFmtId="182" fontId="44" fillId="16" borderId="168" xfId="7" applyNumberFormat="1" applyFont="1" applyFill="1" applyBorder="1" applyAlignment="1" applyProtection="1"/>
    <xf numFmtId="182" fontId="44" fillId="18" borderId="24" xfId="7" applyNumberFormat="1" applyFont="1" applyFill="1" applyBorder="1" applyAlignment="1" applyProtection="1"/>
    <xf numFmtId="182" fontId="33" fillId="18" borderId="24" xfId="7" applyNumberFormat="1" applyFont="1" applyFill="1" applyBorder="1" applyAlignment="1" applyProtection="1"/>
    <xf numFmtId="182" fontId="44" fillId="18" borderId="147" xfId="7" applyNumberFormat="1" applyFont="1" applyFill="1" applyBorder="1" applyAlignment="1" applyProtection="1"/>
    <xf numFmtId="182" fontId="44" fillId="16" borderId="26" xfId="7" applyNumberFormat="1" applyFont="1" applyFill="1" applyBorder="1" applyAlignment="1" applyProtection="1"/>
    <xf numFmtId="182" fontId="44" fillId="16" borderId="169" xfId="7" applyNumberFormat="1" applyFont="1" applyFill="1" applyBorder="1" applyAlignment="1" applyProtection="1"/>
    <xf numFmtId="182" fontId="44" fillId="16" borderId="9" xfId="7" applyNumberFormat="1" applyFont="1" applyFill="1" applyBorder="1" applyAlignment="1" applyProtection="1"/>
    <xf numFmtId="182" fontId="33" fillId="16" borderId="9" xfId="7" applyNumberFormat="1" applyFont="1" applyFill="1" applyBorder="1" applyAlignment="1" applyProtection="1"/>
    <xf numFmtId="182" fontId="44" fillId="16" borderId="151" xfId="7" applyNumberFormat="1" applyFont="1" applyFill="1" applyBorder="1" applyAlignment="1" applyProtection="1"/>
    <xf numFmtId="182" fontId="44" fillId="31" borderId="26" xfId="7" applyNumberFormat="1" applyFont="1" applyFill="1" applyBorder="1" applyAlignment="1" applyProtection="1"/>
    <xf numFmtId="182" fontId="33" fillId="31" borderId="26" xfId="7" applyNumberFormat="1" applyFont="1" applyFill="1" applyBorder="1" applyAlignment="1" applyProtection="1"/>
    <xf numFmtId="182" fontId="44" fillId="31" borderId="169" xfId="7" applyNumberFormat="1" applyFont="1" applyFill="1" applyBorder="1" applyAlignment="1" applyProtection="1"/>
    <xf numFmtId="182" fontId="44" fillId="31" borderId="113" xfId="7" applyNumberFormat="1" applyFont="1" applyFill="1" applyBorder="1" applyAlignment="1" applyProtection="1"/>
    <xf numFmtId="182" fontId="33" fillId="31" borderId="113" xfId="7" applyNumberFormat="1" applyFont="1" applyFill="1" applyBorder="1" applyAlignment="1" applyProtection="1"/>
    <xf numFmtId="182" fontId="44" fillId="31" borderId="166" xfId="7" applyNumberFormat="1" applyFont="1" applyFill="1" applyBorder="1" applyAlignment="1" applyProtection="1"/>
    <xf numFmtId="182" fontId="44" fillId="31" borderId="97" xfId="7" applyNumberFormat="1" applyFont="1" applyFill="1" applyBorder="1" applyAlignment="1" applyProtection="1"/>
    <xf numFmtId="182" fontId="33" fillId="31" borderId="97" xfId="7" applyNumberFormat="1" applyFont="1" applyFill="1" applyBorder="1" applyAlignment="1" applyProtection="1"/>
    <xf numFmtId="182" fontId="44" fillId="31" borderId="167" xfId="7" applyNumberFormat="1" applyFont="1" applyFill="1" applyBorder="1" applyAlignment="1" applyProtection="1"/>
    <xf numFmtId="182" fontId="44" fillId="31" borderId="98" xfId="7" applyNumberFormat="1" applyFont="1" applyFill="1" applyBorder="1" applyAlignment="1" applyProtection="1"/>
    <xf numFmtId="182" fontId="33" fillId="31" borderId="98" xfId="7" applyNumberFormat="1" applyFont="1" applyFill="1" applyBorder="1" applyAlignment="1" applyProtection="1"/>
    <xf numFmtId="182" fontId="44" fillId="31" borderId="168" xfId="7" applyNumberFormat="1" applyFont="1" applyFill="1" applyBorder="1" applyAlignment="1" applyProtection="1"/>
    <xf numFmtId="182" fontId="132" fillId="31" borderId="170" xfId="7" applyNumberFormat="1" applyFont="1" applyFill="1" applyBorder="1" applyAlignment="1" applyProtection="1"/>
    <xf numFmtId="182" fontId="132" fillId="31" borderId="167" xfId="7" applyNumberFormat="1" applyFont="1" applyFill="1" applyBorder="1" applyAlignment="1" applyProtection="1"/>
    <xf numFmtId="182" fontId="132" fillId="31" borderId="171" xfId="7" applyNumberFormat="1" applyFont="1" applyFill="1" applyBorder="1" applyAlignment="1" applyProtection="1"/>
    <xf numFmtId="182" fontId="44" fillId="16" borderId="113" xfId="7" applyNumberFormat="1" applyFont="1" applyFill="1" applyBorder="1" applyAlignment="1" applyProtection="1"/>
    <xf numFmtId="182" fontId="44" fillId="20" borderId="27" xfId="7" applyNumberFormat="1" applyFont="1" applyFill="1" applyBorder="1" applyAlignment="1" applyProtection="1"/>
    <xf numFmtId="182" fontId="33" fillId="20" borderId="27" xfId="7" applyNumberFormat="1" applyFont="1" applyFill="1" applyBorder="1" applyAlignment="1" applyProtection="1"/>
    <xf numFmtId="182" fontId="44" fillId="20" borderId="161" xfId="7" applyNumberFormat="1" applyFont="1" applyFill="1" applyBorder="1" applyAlignment="1" applyProtection="1"/>
    <xf numFmtId="182" fontId="44" fillId="22" borderId="24" xfId="7" applyNumberFormat="1" applyFont="1" applyFill="1" applyBorder="1" applyAlignment="1" applyProtection="1"/>
    <xf numFmtId="182" fontId="33" fillId="22" borderId="24" xfId="7" applyNumberFormat="1" applyFont="1" applyFill="1" applyBorder="1" applyAlignment="1" applyProtection="1"/>
    <xf numFmtId="182" fontId="44" fillId="22" borderId="147" xfId="7" applyNumberFormat="1" applyFont="1" applyFill="1" applyBorder="1" applyAlignment="1" applyProtection="1"/>
    <xf numFmtId="182" fontId="44" fillId="16" borderId="171" xfId="7" applyNumberFormat="1" applyFont="1" applyFill="1" applyBorder="1" applyAlignment="1" applyProtection="1"/>
    <xf numFmtId="182" fontId="44" fillId="16" borderId="98" xfId="7" applyNumberFormat="1" applyFont="1" applyFill="1" applyBorder="1" applyAlignment="1" applyProtection="1"/>
    <xf numFmtId="182" fontId="33" fillId="16" borderId="98" xfId="7" applyNumberFormat="1" applyFont="1" applyFill="1" applyBorder="1" applyAlignment="1" applyProtection="1"/>
    <xf numFmtId="182" fontId="44" fillId="23" borderId="27" xfId="7" applyNumberFormat="1" applyFont="1" applyFill="1" applyBorder="1" applyAlignment="1" applyProtection="1"/>
    <xf numFmtId="182" fontId="44" fillId="44" borderId="27" xfId="7" applyNumberFormat="1" applyFont="1" applyFill="1" applyBorder="1" applyAlignment="1" applyProtection="1"/>
    <xf numFmtId="182" fontId="33" fillId="23" borderId="27" xfId="7" applyNumberFormat="1" applyFont="1" applyFill="1" applyBorder="1" applyAlignment="1" applyProtection="1"/>
    <xf numFmtId="182" fontId="44" fillId="44" borderId="161" xfId="7" applyNumberFormat="1" applyFont="1" applyFill="1" applyBorder="1" applyAlignment="1" applyProtection="1"/>
    <xf numFmtId="182" fontId="44" fillId="25" borderId="27" xfId="7" applyNumberFormat="1" applyFont="1" applyFill="1" applyBorder="1" applyAlignment="1" applyProtection="1"/>
    <xf numFmtId="182" fontId="33" fillId="25" borderId="27" xfId="7" applyNumberFormat="1" applyFont="1" applyFill="1" applyBorder="1" applyAlignment="1" applyProtection="1"/>
    <xf numFmtId="182" fontId="44" fillId="25" borderId="161" xfId="7" applyNumberFormat="1" applyFont="1" applyFill="1" applyBorder="1" applyAlignment="1" applyProtection="1"/>
    <xf numFmtId="182" fontId="33" fillId="20" borderId="128" xfId="7" applyNumberFormat="1" applyFont="1" applyFill="1" applyBorder="1" applyAlignment="1" applyProtection="1"/>
    <xf numFmtId="182" fontId="44" fillId="20" borderId="128" xfId="7" applyNumberFormat="1" applyFont="1" applyFill="1" applyBorder="1" applyAlignment="1" applyProtection="1"/>
    <xf numFmtId="182" fontId="44" fillId="20" borderId="172" xfId="7" applyNumberFormat="1" applyFont="1" applyFill="1" applyBorder="1" applyAlignment="1" applyProtection="1"/>
    <xf numFmtId="182" fontId="33" fillId="18" borderId="0" xfId="7" quotePrefix="1" applyNumberFormat="1" applyFont="1" applyFill="1" applyBorder="1" applyAlignment="1" applyProtection="1">
      <alignment horizontal="right"/>
    </xf>
    <xf numFmtId="182" fontId="33" fillId="20" borderId="68" xfId="7" applyNumberFormat="1" applyFont="1" applyFill="1" applyBorder="1" applyAlignment="1" applyProtection="1"/>
    <xf numFmtId="182" fontId="44" fillId="20" borderId="68" xfId="7" applyNumberFormat="1" applyFont="1" applyFill="1" applyBorder="1" applyAlignment="1" applyProtection="1"/>
    <xf numFmtId="182" fontId="44" fillId="20" borderId="173" xfId="7" applyNumberFormat="1" applyFont="1" applyFill="1" applyBorder="1" applyAlignment="1" applyProtection="1"/>
    <xf numFmtId="182" fontId="33" fillId="44" borderId="27" xfId="7" applyNumberFormat="1" applyFont="1" applyFill="1" applyBorder="1" applyAlignment="1" applyProtection="1"/>
    <xf numFmtId="182" fontId="33" fillId="45" borderId="98" xfId="7" applyNumberFormat="1" applyFont="1" applyFill="1" applyBorder="1" applyAlignment="1" applyProtection="1"/>
    <xf numFmtId="182" fontId="44" fillId="45" borderId="98" xfId="7" applyNumberFormat="1" applyFont="1" applyFill="1" applyBorder="1" applyAlignment="1" applyProtection="1"/>
    <xf numFmtId="182" fontId="44" fillId="45" borderId="168" xfId="7" applyNumberFormat="1" applyFont="1" applyFill="1" applyBorder="1" applyAlignment="1" applyProtection="1"/>
    <xf numFmtId="182" fontId="33" fillId="16" borderId="68" xfId="7" applyNumberFormat="1" applyFont="1" applyFill="1" applyBorder="1" applyAlignment="1" applyProtection="1"/>
    <xf numFmtId="182" fontId="44" fillId="16" borderId="68" xfId="7" applyNumberFormat="1" applyFont="1" applyFill="1" applyBorder="1" applyAlignment="1" applyProtection="1"/>
    <xf numFmtId="0" fontId="33" fillId="18" borderId="0" xfId="7" applyFont="1" applyFill="1" applyBorder="1" applyAlignment="1" applyProtection="1">
      <alignment horizontal="center"/>
    </xf>
    <xf numFmtId="0" fontId="41" fillId="19" borderId="0" xfId="7" applyFont="1" applyFill="1" applyAlignment="1" applyProtection="1">
      <alignment horizontal="center"/>
    </xf>
    <xf numFmtId="176" fontId="138" fillId="12" borderId="154" xfId="7" applyNumberFormat="1" applyFont="1" applyFill="1" applyBorder="1" applyAlignment="1" applyProtection="1">
      <alignment horizontal="center"/>
    </xf>
    <xf numFmtId="176" fontId="137" fillId="12" borderId="155" xfId="7" applyNumberFormat="1" applyFont="1" applyFill="1" applyBorder="1" applyAlignment="1" applyProtection="1">
      <alignment horizontal="center"/>
    </xf>
    <xf numFmtId="0" fontId="13" fillId="16" borderId="142" xfId="7" applyNumberFormat="1" applyFont="1" applyFill="1" applyBorder="1" applyAlignment="1" applyProtection="1">
      <alignment horizontal="center"/>
    </xf>
    <xf numFmtId="0" fontId="12" fillId="16" borderId="11" xfId="7" applyNumberFormat="1" applyFont="1" applyFill="1" applyBorder="1" applyAlignment="1" applyProtection="1">
      <alignment horizontal="center"/>
    </xf>
    <xf numFmtId="0" fontId="41" fillId="19" borderId="0" xfId="7" applyFont="1" applyFill="1" applyBorder="1" applyAlignment="1" applyProtection="1">
      <alignment horizontal="center"/>
    </xf>
    <xf numFmtId="176" fontId="138" fillId="12" borderId="158" xfId="7" applyNumberFormat="1" applyFont="1" applyFill="1" applyBorder="1" applyAlignment="1" applyProtection="1">
      <alignment horizontal="center"/>
    </xf>
    <xf numFmtId="176" fontId="137" fillId="12" borderId="159" xfId="7" applyNumberFormat="1" applyFont="1" applyFill="1" applyBorder="1" applyAlignment="1" applyProtection="1">
      <alignment horizontal="center"/>
    </xf>
    <xf numFmtId="0" fontId="13" fillId="16" borderId="136" xfId="7" applyNumberFormat="1" applyFont="1" applyFill="1" applyBorder="1" applyAlignment="1" applyProtection="1">
      <alignment horizontal="center"/>
    </xf>
    <xf numFmtId="0" fontId="12" fillId="16" borderId="20" xfId="7" applyNumberFormat="1" applyFont="1" applyFill="1" applyBorder="1" applyAlignment="1" applyProtection="1">
      <alignment horizontal="center"/>
    </xf>
    <xf numFmtId="176" fontId="13" fillId="16" borderId="142" xfId="7" applyNumberFormat="1" applyFont="1" applyFill="1" applyBorder="1" applyAlignment="1" applyProtection="1">
      <alignment horizontal="center"/>
    </xf>
    <xf numFmtId="176" fontId="12" fillId="16" borderId="11" xfId="7" applyNumberFormat="1" applyFont="1" applyFill="1" applyBorder="1" applyAlignment="1" applyProtection="1">
      <alignment horizontal="center"/>
    </xf>
    <xf numFmtId="176" fontId="13" fillId="16" borderId="136" xfId="7" applyNumberFormat="1" applyFont="1" applyFill="1" applyBorder="1" applyAlignment="1" applyProtection="1">
      <alignment horizontal="center"/>
    </xf>
    <xf numFmtId="176" fontId="12" fillId="16" borderId="20" xfId="7" applyNumberFormat="1" applyFont="1" applyFill="1" applyBorder="1" applyAlignment="1" applyProtection="1">
      <alignment horizontal="center"/>
    </xf>
    <xf numFmtId="0" fontId="12" fillId="16" borderId="0" xfId="4" applyFont="1" applyFill="1" applyAlignment="1">
      <alignment vertical="center"/>
    </xf>
    <xf numFmtId="0" fontId="197" fillId="18" borderId="14" xfId="4" applyFont="1" applyFill="1" applyBorder="1" applyAlignment="1">
      <alignment horizontal="center" vertical="center"/>
    </xf>
    <xf numFmtId="0" fontId="44" fillId="16" borderId="0" xfId="0" applyFont="1" applyFill="1" applyAlignment="1" applyProtection="1">
      <alignment horizontal="right"/>
    </xf>
    <xf numFmtId="166" fontId="200" fillId="46" borderId="14" xfId="4" applyNumberFormat="1" applyFont="1" applyFill="1" applyBorder="1" applyAlignment="1" applyProtection="1">
      <alignment horizontal="center" vertical="center"/>
    </xf>
    <xf numFmtId="0" fontId="109" fillId="16" borderId="39" xfId="7" quotePrefix="1" applyFont="1" applyFill="1" applyBorder="1" applyAlignment="1" applyProtection="1">
      <alignment horizontal="left"/>
    </xf>
    <xf numFmtId="0" fontId="109" fillId="16" borderId="40" xfId="7" quotePrefix="1" applyFont="1" applyFill="1" applyBorder="1" applyAlignment="1" applyProtection="1">
      <alignment horizontal="left"/>
    </xf>
    <xf numFmtId="0" fontId="109" fillId="16" borderId="62" xfId="7" quotePrefix="1" applyFont="1" applyFill="1" applyBorder="1" applyAlignment="1" applyProtection="1">
      <alignment horizontal="left"/>
    </xf>
    <xf numFmtId="0" fontId="33" fillId="16" borderId="122" xfId="7" applyFont="1" applyFill="1" applyBorder="1" applyAlignment="1" applyProtection="1">
      <alignment horizontal="center"/>
    </xf>
    <xf numFmtId="0" fontId="33" fillId="16" borderId="32" xfId="7" applyFont="1" applyFill="1" applyBorder="1" applyAlignment="1" applyProtection="1">
      <alignment horizontal="center"/>
    </xf>
    <xf numFmtId="0" fontId="33" fillId="16" borderId="100" xfId="7" applyFont="1" applyFill="1" applyBorder="1" applyAlignment="1" applyProtection="1">
      <alignment horizontal="center"/>
    </xf>
    <xf numFmtId="38" fontId="7" fillId="31" borderId="119" xfId="17" applyNumberFormat="1" applyFont="1" applyFill="1" applyBorder="1" applyAlignment="1" applyProtection="1">
      <alignment horizontal="center"/>
    </xf>
    <xf numFmtId="38" fontId="7" fillId="31" borderId="50" xfId="17" applyNumberFormat="1" applyFont="1" applyFill="1" applyBorder="1" applyAlignment="1" applyProtection="1">
      <alignment horizontal="center"/>
    </xf>
    <xf numFmtId="38" fontId="7" fillId="31" borderId="51" xfId="17" applyNumberFormat="1" applyFont="1" applyFill="1" applyBorder="1" applyAlignment="1" applyProtection="1">
      <alignment horizontal="center"/>
    </xf>
    <xf numFmtId="38" fontId="4" fillId="31" borderId="163" xfId="17" applyNumberFormat="1" applyFont="1" applyFill="1" applyBorder="1" applyAlignment="1" applyProtection="1">
      <alignment horizontal="center"/>
    </xf>
    <xf numFmtId="38" fontId="4" fillId="31" borderId="112" xfId="17" applyNumberFormat="1" applyFont="1" applyFill="1" applyBorder="1" applyAlignment="1" applyProtection="1">
      <alignment horizontal="center"/>
    </xf>
    <xf numFmtId="38" fontId="4" fillId="31" borderId="148" xfId="17" applyNumberFormat="1" applyFont="1" applyFill="1" applyBorder="1" applyAlignment="1" applyProtection="1">
      <alignment horizontal="center"/>
    </xf>
    <xf numFmtId="38" fontId="4" fillId="31" borderId="123" xfId="17" applyNumberFormat="1" applyFont="1" applyFill="1" applyBorder="1" applyAlignment="1" applyProtection="1">
      <alignment horizontal="center"/>
    </xf>
    <xf numFmtId="38" fontId="4" fillId="31" borderId="34" xfId="17" applyNumberFormat="1" applyFont="1" applyFill="1" applyBorder="1" applyAlignment="1" applyProtection="1">
      <alignment horizontal="center"/>
    </xf>
    <xf numFmtId="38" fontId="4" fillId="31" borderId="101" xfId="17" applyNumberFormat="1" applyFont="1" applyFill="1" applyBorder="1" applyAlignment="1" applyProtection="1">
      <alignment horizontal="center"/>
    </xf>
    <xf numFmtId="38" fontId="4" fillId="31" borderId="124" xfId="17" applyNumberFormat="1" applyFont="1" applyFill="1" applyBorder="1" applyAlignment="1" applyProtection="1">
      <alignment horizontal="center"/>
    </xf>
    <xf numFmtId="38" fontId="4" fillId="31" borderId="45" xfId="17" applyNumberFormat="1" applyFont="1" applyFill="1" applyBorder="1" applyAlignment="1" applyProtection="1">
      <alignment horizontal="center"/>
    </xf>
    <xf numFmtId="38" fontId="4" fillId="31" borderId="102" xfId="17" applyNumberFormat="1" applyFont="1" applyFill="1" applyBorder="1" applyAlignment="1" applyProtection="1">
      <alignment horizontal="center"/>
    </xf>
    <xf numFmtId="0" fontId="33" fillId="16" borderId="39" xfId="7" applyFont="1" applyFill="1" applyBorder="1" applyAlignment="1" applyProtection="1">
      <alignment horizontal="center"/>
    </xf>
    <xf numFmtId="0" fontId="33" fillId="16" borderId="40" xfId="7" applyFont="1" applyFill="1" applyBorder="1" applyAlignment="1" applyProtection="1">
      <alignment horizontal="center"/>
    </xf>
    <xf numFmtId="0" fontId="33" fillId="16" borderId="62" xfId="7" applyFont="1" applyFill="1" applyBorder="1" applyAlignment="1" applyProtection="1">
      <alignment horizontal="center"/>
    </xf>
    <xf numFmtId="0" fontId="33" fillId="16" borderId="119" xfId="7" applyFont="1" applyFill="1" applyBorder="1" applyAlignment="1" applyProtection="1">
      <alignment horizontal="center"/>
    </xf>
    <xf numFmtId="0" fontId="33" fillId="16" borderId="50" xfId="7" applyFont="1" applyFill="1" applyBorder="1" applyAlignment="1" applyProtection="1">
      <alignment horizontal="center"/>
    </xf>
    <xf numFmtId="0" fontId="33" fillId="16" borderId="51" xfId="7"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7" fillId="16" borderId="119" xfId="17" applyNumberFormat="1" applyFont="1" applyFill="1" applyBorder="1" applyAlignment="1" applyProtection="1">
      <alignment horizontal="center"/>
    </xf>
    <xf numFmtId="38" fontId="7" fillId="16" borderId="50" xfId="17" applyNumberFormat="1" applyFont="1" applyFill="1" applyBorder="1" applyAlignment="1" applyProtection="1">
      <alignment horizontal="center"/>
    </xf>
    <xf numFmtId="38" fontId="7" fillId="16" borderId="51" xfId="17" applyNumberFormat="1" applyFont="1" applyFill="1" applyBorder="1" applyAlignment="1" applyProtection="1">
      <alignment horizontal="center"/>
    </xf>
    <xf numFmtId="3" fontId="112" fillId="16" borderId="124" xfId="7" applyNumberFormat="1" applyFont="1" applyFill="1" applyBorder="1" applyAlignment="1" applyProtection="1">
      <alignment horizontal="center"/>
    </xf>
    <xf numFmtId="3" fontId="112" fillId="16" borderId="45" xfId="7" applyNumberFormat="1" applyFont="1" applyFill="1" applyBorder="1" applyAlignment="1" applyProtection="1">
      <alignment horizontal="center"/>
    </xf>
    <xf numFmtId="3" fontId="112" fillId="16" borderId="102" xfId="7" applyNumberFormat="1" applyFont="1" applyFill="1" applyBorder="1" applyAlignment="1" applyProtection="1">
      <alignment horizontal="center"/>
    </xf>
    <xf numFmtId="38" fontId="125" fillId="16" borderId="8" xfId="17" applyNumberFormat="1" applyFont="1" applyFill="1" applyBorder="1" applyAlignment="1" applyProtection="1">
      <alignment horizontal="left"/>
    </xf>
    <xf numFmtId="38" fontId="125" fillId="16" borderId="0" xfId="17" applyNumberFormat="1" applyFont="1" applyFill="1" applyBorder="1" applyAlignment="1" applyProtection="1">
      <alignment horizontal="left"/>
    </xf>
    <xf numFmtId="38" fontId="125" fillId="16" borderId="13" xfId="17" applyNumberFormat="1" applyFont="1" applyFill="1" applyBorder="1" applyAlignment="1" applyProtection="1">
      <alignment horizontal="left"/>
    </xf>
    <xf numFmtId="38" fontId="7" fillId="16" borderId="163" xfId="17" applyNumberFormat="1" applyFont="1" applyFill="1" applyBorder="1" applyAlignment="1" applyProtection="1">
      <alignment horizontal="left"/>
    </xf>
    <xf numFmtId="38" fontId="7" fillId="16" borderId="112" xfId="17" applyNumberFormat="1" applyFont="1" applyFill="1" applyBorder="1" applyAlignment="1" applyProtection="1">
      <alignment horizontal="left"/>
    </xf>
    <xf numFmtId="38" fontId="7" fillId="16" borderId="148" xfId="17" applyNumberFormat="1" applyFont="1" applyFill="1" applyBorder="1" applyAlignment="1" applyProtection="1">
      <alignment horizontal="left"/>
    </xf>
    <xf numFmtId="38" fontId="7" fillId="16" borderId="8" xfId="17" applyNumberFormat="1" applyFont="1" applyFill="1" applyBorder="1" applyAlignment="1" applyProtection="1">
      <alignment horizontal="left"/>
    </xf>
    <xf numFmtId="38" fontId="7" fillId="16" borderId="0" xfId="17" applyNumberFormat="1" applyFont="1" applyFill="1" applyBorder="1" applyAlignment="1" applyProtection="1">
      <alignment horizontal="left"/>
    </xf>
    <xf numFmtId="38" fontId="7" fillId="16" borderId="13" xfId="17" applyNumberFormat="1" applyFont="1" applyFill="1" applyBorder="1" applyAlignment="1" applyProtection="1">
      <alignment horizontal="left"/>
    </xf>
    <xf numFmtId="0" fontId="33" fillId="22" borderId="14" xfId="0" applyFont="1" applyFill="1" applyBorder="1" applyAlignment="1" applyProtection="1">
      <alignment horizontal="center" vertical="center"/>
    </xf>
    <xf numFmtId="183" fontId="12" fillId="22" borderId="14" xfId="4" applyNumberFormat="1" applyFont="1" applyFill="1" applyBorder="1" applyAlignment="1" applyProtection="1">
      <alignment horizontal="center" vertical="center"/>
      <protection locked="0"/>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183" fontId="242" fillId="16" borderId="14" xfId="10" applyNumberFormat="1" applyFont="1" applyFill="1" applyBorder="1" applyAlignment="1" applyProtection="1">
      <alignment horizontal="center" vertical="center"/>
    </xf>
    <xf numFmtId="166" fontId="255" fillId="16" borderId="14" xfId="4" applyNumberFormat="1" applyFont="1" applyFill="1" applyBorder="1" applyAlignment="1" applyProtection="1">
      <alignment horizontal="center" vertical="center"/>
    </xf>
    <xf numFmtId="166" fontId="152" fillId="16" borderId="14" xfId="4" applyNumberFormat="1" applyFont="1" applyFill="1" applyBorder="1" applyAlignment="1" applyProtection="1">
      <alignment horizontal="center" vertical="center"/>
    </xf>
    <xf numFmtId="182" fontId="44" fillId="16" borderId="97" xfId="7" applyNumberFormat="1" applyFont="1" applyFill="1" applyBorder="1" applyAlignment="1" applyProtection="1"/>
    <xf numFmtId="182" fontId="33" fillId="16" borderId="97" xfId="7" applyNumberFormat="1" applyFont="1" applyFill="1" applyBorder="1" applyAlignment="1" applyProtection="1"/>
    <xf numFmtId="182" fontId="132" fillId="31" borderId="96" xfId="7" applyNumberFormat="1" applyFont="1" applyFill="1" applyBorder="1" applyAlignment="1" applyProtection="1"/>
    <xf numFmtId="182" fontId="52" fillId="31" borderId="96" xfId="7" applyNumberFormat="1" applyFont="1" applyFill="1" applyBorder="1" applyAlignment="1" applyProtection="1"/>
    <xf numFmtId="182" fontId="132" fillId="31" borderId="97" xfId="7" applyNumberFormat="1" applyFont="1" applyFill="1" applyBorder="1" applyAlignment="1" applyProtection="1"/>
    <xf numFmtId="182" fontId="52" fillId="31" borderId="97" xfId="7" applyNumberFormat="1" applyFont="1" applyFill="1" applyBorder="1" applyAlignment="1" applyProtection="1"/>
    <xf numFmtId="182" fontId="132" fillId="31" borderId="99" xfId="7" applyNumberFormat="1" applyFont="1" applyFill="1" applyBorder="1" applyAlignment="1" applyProtection="1"/>
    <xf numFmtId="182" fontId="52" fillId="31" borderId="99" xfId="7" applyNumberFormat="1" applyFont="1" applyFill="1" applyBorder="1" applyAlignment="1" applyProtection="1"/>
    <xf numFmtId="182" fontId="44" fillId="16" borderId="99" xfId="7" applyNumberFormat="1" applyFont="1" applyFill="1" applyBorder="1" applyAlignment="1" applyProtection="1"/>
    <xf numFmtId="182" fontId="33" fillId="16" borderId="99" xfId="7" applyNumberFormat="1" applyFont="1" applyFill="1" applyBorder="1" applyAlignment="1" applyProtection="1"/>
    <xf numFmtId="182" fontId="132" fillId="31" borderId="28" xfId="7" applyNumberFormat="1" applyFont="1" applyFill="1" applyBorder="1" applyAlignment="1" applyProtection="1"/>
    <xf numFmtId="182" fontId="52" fillId="31" borderId="28" xfId="7" applyNumberFormat="1" applyFont="1" applyFill="1" applyBorder="1" applyAlignment="1" applyProtection="1"/>
    <xf numFmtId="182" fontId="132" fillId="31" borderId="147" xfId="7" applyNumberFormat="1" applyFont="1" applyFill="1" applyBorder="1" applyAlignment="1" applyProtection="1"/>
    <xf numFmtId="178" fontId="177" fillId="16" borderId="14" xfId="7" applyNumberFormat="1" applyFont="1" applyFill="1" applyBorder="1" applyAlignment="1" applyProtection="1">
      <alignment horizontal="center"/>
    </xf>
    <xf numFmtId="3" fontId="108" fillId="16" borderId="0" xfId="0" applyNumberFormat="1" applyFont="1" applyFill="1" applyProtection="1"/>
    <xf numFmtId="3" fontId="108" fillId="16" borderId="112" xfId="0" applyNumberFormat="1" applyFont="1" applyFill="1" applyBorder="1" applyProtection="1"/>
    <xf numFmtId="0" fontId="4" fillId="16" borderId="0" xfId="4" applyFont="1" applyFill="1" applyAlignment="1" applyProtection="1">
      <alignment horizontal="right" vertical="center"/>
    </xf>
    <xf numFmtId="183" fontId="12" fillId="22" borderId="14" xfId="4" applyNumberFormat="1" applyFont="1" applyFill="1" applyBorder="1" applyAlignment="1" applyProtection="1">
      <alignment horizontal="center" vertical="center"/>
    </xf>
    <xf numFmtId="182" fontId="33" fillId="16" borderId="169" xfId="7" applyNumberFormat="1" applyFont="1" applyFill="1" applyBorder="1" applyAlignment="1" applyProtection="1"/>
    <xf numFmtId="182" fontId="44" fillId="18" borderId="0" xfId="7" applyNumberFormat="1" applyFont="1" applyFill="1" applyBorder="1" applyAlignment="1" applyProtection="1">
      <alignment horizontal="right"/>
    </xf>
    <xf numFmtId="182" fontId="33" fillId="16" borderId="151" xfId="7" applyNumberFormat="1" applyFont="1" applyFill="1" applyBorder="1" applyAlignment="1" applyProtection="1"/>
    <xf numFmtId="182" fontId="44" fillId="18" borderId="0" xfId="7" applyNumberFormat="1" applyFont="1" applyFill="1" applyBorder="1" applyAlignment="1" applyProtection="1"/>
    <xf numFmtId="182" fontId="44" fillId="16" borderId="173" xfId="7" applyNumberFormat="1" applyFont="1" applyFill="1" applyBorder="1" applyAlignment="1" applyProtection="1"/>
    <xf numFmtId="0" fontId="44" fillId="25" borderId="164" xfId="0" applyFont="1" applyFill="1" applyBorder="1" applyAlignment="1" applyProtection="1">
      <alignment horizontal="left"/>
    </xf>
    <xf numFmtId="14" fontId="73" fillId="18" borderId="14" xfId="9" applyNumberFormat="1" applyFont="1" applyFill="1" applyBorder="1" applyAlignment="1" applyProtection="1">
      <alignment horizontal="center" vertical="center"/>
    </xf>
    <xf numFmtId="49" fontId="208" fillId="20" borderId="14" xfId="4" applyNumberFormat="1" applyFont="1" applyFill="1" applyBorder="1" applyAlignment="1" applyProtection="1">
      <alignment horizontal="center" vertical="center"/>
    </xf>
    <xf numFmtId="49" fontId="208" fillId="18" borderId="14" xfId="4" applyNumberFormat="1" applyFont="1" applyFill="1" applyBorder="1" applyAlignment="1" applyProtection="1">
      <alignment horizontal="center" vertical="center"/>
      <protection locked="0"/>
    </xf>
    <xf numFmtId="49" fontId="208" fillId="18" borderId="14" xfId="4" applyNumberFormat="1" applyFont="1" applyFill="1" applyBorder="1" applyAlignment="1" applyProtection="1">
      <alignment horizontal="center" vertical="center"/>
    </xf>
    <xf numFmtId="0" fontId="208" fillId="20" borderId="14" xfId="4" applyNumberFormat="1" applyFont="1" applyFill="1" applyBorder="1" applyAlignment="1" applyProtection="1">
      <alignment horizontal="center" vertical="center"/>
    </xf>
    <xf numFmtId="0" fontId="12" fillId="47" borderId="0" xfId="4" applyFont="1" applyFill="1" applyAlignment="1">
      <alignment vertical="center"/>
    </xf>
    <xf numFmtId="49" fontId="175" fillId="16" borderId="14" xfId="4" applyNumberFormat="1" applyFont="1" applyFill="1" applyBorder="1" applyAlignment="1" applyProtection="1">
      <alignment horizontal="center" vertical="center"/>
    </xf>
    <xf numFmtId="0" fontId="256" fillId="0" borderId="14" xfId="6" applyFont="1" applyFill="1" applyBorder="1"/>
    <xf numFmtId="49" fontId="238" fillId="0" borderId="14" xfId="4" applyNumberFormat="1" applyFont="1" applyFill="1" applyBorder="1" applyAlignment="1" applyProtection="1">
      <alignment horizontal="center" vertical="center"/>
      <protection hidden="1"/>
    </xf>
    <xf numFmtId="49" fontId="238" fillId="16" borderId="40" xfId="0" applyNumberFormat="1" applyFont="1" applyFill="1" applyBorder="1" applyAlignment="1" applyProtection="1">
      <alignment vertical="center" wrapText="1"/>
    </xf>
    <xf numFmtId="49" fontId="183" fillId="17" borderId="41" xfId="4" applyNumberFormat="1" applyFont="1" applyFill="1" applyBorder="1" applyAlignment="1" applyProtection="1">
      <alignment horizontal="center" vertical="center" wrapText="1"/>
    </xf>
    <xf numFmtId="0" fontId="176" fillId="18" borderId="59" xfId="0" applyFont="1" applyFill="1" applyBorder="1" applyAlignment="1" applyProtection="1">
      <alignment horizontal="center" vertical="center" wrapText="1"/>
    </xf>
    <xf numFmtId="0" fontId="176" fillId="18" borderId="14" xfId="0" applyFont="1" applyFill="1" applyBorder="1" applyAlignment="1" applyProtection="1">
      <alignment horizontal="center" vertical="center" wrapText="1"/>
    </xf>
    <xf numFmtId="0" fontId="176" fillId="18" borderId="12" xfId="0" applyFont="1" applyFill="1" applyBorder="1" applyAlignment="1" applyProtection="1">
      <alignment horizontal="center" vertical="center" wrapText="1"/>
    </xf>
    <xf numFmtId="3" fontId="44" fillId="23" borderId="83" xfId="0" applyNumberFormat="1" applyFont="1" applyFill="1" applyBorder="1" applyAlignment="1" applyProtection="1"/>
    <xf numFmtId="3" fontId="44" fillId="23" borderId="84" xfId="0" applyNumberFormat="1" applyFont="1" applyFill="1" applyBorder="1" applyAlignment="1" applyProtection="1"/>
    <xf numFmtId="3" fontId="44" fillId="23" borderId="85" xfId="0" applyNumberFormat="1" applyFont="1" applyFill="1" applyBorder="1" applyAlignment="1" applyProtection="1"/>
    <xf numFmtId="0" fontId="33" fillId="16" borderId="174" xfId="0" quotePrefix="1" applyFont="1" applyFill="1" applyBorder="1" applyAlignment="1" applyProtection="1">
      <alignment horizontal="left"/>
    </xf>
    <xf numFmtId="0" fontId="33" fillId="16" borderId="174" xfId="0" applyFont="1" applyFill="1" applyBorder="1" applyAlignment="1" applyProtection="1">
      <alignment horizontal="left"/>
    </xf>
    <xf numFmtId="3" fontId="33" fillId="16" borderId="174" xfId="0" applyNumberFormat="1" applyFont="1" applyFill="1" applyBorder="1" applyAlignment="1" applyProtection="1"/>
    <xf numFmtId="3" fontId="33" fillId="16" borderId="175" xfId="0" applyNumberFormat="1" applyFont="1" applyFill="1" applyBorder="1" applyAlignment="1" applyProtection="1"/>
    <xf numFmtId="3" fontId="33" fillId="16" borderId="176" xfId="0" applyNumberFormat="1" applyFont="1" applyFill="1" applyBorder="1" applyAlignment="1" applyProtection="1"/>
    <xf numFmtId="3" fontId="33" fillId="16" borderId="177" xfId="0" applyNumberFormat="1" applyFont="1" applyFill="1" applyBorder="1" applyAlignment="1" applyProtection="1"/>
    <xf numFmtId="0" fontId="33" fillId="22" borderId="178" xfId="0" applyFont="1" applyFill="1" applyBorder="1" applyAlignment="1" applyProtection="1">
      <alignment horizontal="left"/>
    </xf>
    <xf numFmtId="0" fontId="33" fillId="16" borderId="179" xfId="0" applyFont="1" applyFill="1" applyBorder="1" applyAlignment="1" applyProtection="1">
      <alignment horizontal="left"/>
    </xf>
    <xf numFmtId="3" fontId="191" fillId="22" borderId="179" xfId="4" applyNumberFormat="1" applyFont="1" applyFill="1" applyBorder="1" applyAlignment="1" applyProtection="1">
      <alignment horizontal="right" vertical="center"/>
    </xf>
    <xf numFmtId="3" fontId="191" fillId="22" borderId="180" xfId="4" applyNumberFormat="1" applyFont="1" applyFill="1" applyBorder="1" applyAlignment="1" applyProtection="1">
      <alignment horizontal="right" vertical="center"/>
    </xf>
    <xf numFmtId="0" fontId="33" fillId="22" borderId="88" xfId="0" applyFont="1" applyFill="1" applyBorder="1" applyAlignment="1" applyProtection="1">
      <alignment horizontal="left"/>
    </xf>
    <xf numFmtId="0" fontId="33" fillId="16" borderId="48" xfId="0" applyFont="1" applyFill="1" applyBorder="1" applyAlignment="1" applyProtection="1">
      <alignment horizontal="left"/>
    </xf>
    <xf numFmtId="3" fontId="191" fillId="22" borderId="48" xfId="4" applyNumberFormat="1" applyFont="1" applyFill="1" applyBorder="1" applyAlignment="1" applyProtection="1">
      <alignment horizontal="right" vertical="center"/>
    </xf>
    <xf numFmtId="3" fontId="191" fillId="22" borderId="89" xfId="4" applyNumberFormat="1" applyFont="1" applyFill="1" applyBorder="1" applyAlignment="1" applyProtection="1">
      <alignment horizontal="right" vertical="center"/>
    </xf>
    <xf numFmtId="0" fontId="33" fillId="22" borderId="90" xfId="0" applyFont="1" applyFill="1" applyBorder="1" applyAlignment="1" applyProtection="1">
      <alignment horizontal="left"/>
    </xf>
    <xf numFmtId="0" fontId="33" fillId="16" borderId="91" xfId="0" applyFont="1" applyFill="1" applyBorder="1" applyAlignment="1" applyProtection="1">
      <alignment horizontal="left"/>
    </xf>
    <xf numFmtId="3" fontId="191" fillId="22" borderId="91" xfId="4" applyNumberFormat="1" applyFont="1" applyFill="1" applyBorder="1" applyAlignment="1" applyProtection="1">
      <alignment horizontal="right" vertical="center"/>
    </xf>
    <xf numFmtId="3" fontId="191" fillId="22" borderId="92" xfId="4" applyNumberFormat="1" applyFont="1" applyFill="1" applyBorder="1" applyAlignment="1" applyProtection="1">
      <alignment horizontal="right" vertical="center"/>
    </xf>
    <xf numFmtId="0" fontId="33" fillId="16" borderId="181" xfId="0" quotePrefix="1" applyFont="1" applyFill="1" applyBorder="1" applyAlignment="1" applyProtection="1">
      <alignment horizontal="left"/>
    </xf>
    <xf numFmtId="0" fontId="33" fillId="16" borderId="182" xfId="0" quotePrefix="1" applyFont="1" applyFill="1" applyBorder="1" applyAlignment="1" applyProtection="1">
      <alignment horizontal="left"/>
    </xf>
    <xf numFmtId="0" fontId="33" fillId="16" borderId="183" xfId="0" quotePrefix="1" applyFont="1" applyFill="1" applyBorder="1" applyAlignment="1" applyProtection="1">
      <alignment horizontal="left"/>
    </xf>
    <xf numFmtId="3" fontId="191" fillId="22" borderId="184" xfId="4" applyNumberFormat="1" applyFont="1" applyFill="1" applyBorder="1" applyAlignment="1" applyProtection="1">
      <alignment horizontal="right" vertical="center"/>
    </xf>
    <xf numFmtId="3" fontId="191" fillId="22" borderId="185" xfId="4" applyNumberFormat="1" applyFont="1" applyFill="1" applyBorder="1" applyAlignment="1" applyProtection="1">
      <alignment horizontal="right" vertical="center"/>
    </xf>
    <xf numFmtId="3" fontId="191" fillId="22" borderId="186" xfId="4" applyNumberFormat="1" applyFont="1" applyFill="1" applyBorder="1" applyAlignment="1" applyProtection="1">
      <alignment horizontal="right" vertical="center"/>
    </xf>
    <xf numFmtId="3" fontId="191" fillId="22" borderId="187" xfId="4" applyNumberFormat="1" applyFont="1" applyFill="1" applyBorder="1" applyAlignment="1" applyProtection="1">
      <alignment horizontal="right" vertical="center"/>
    </xf>
    <xf numFmtId="3" fontId="191" fillId="22" borderId="107" xfId="4" applyNumberFormat="1" applyFont="1" applyFill="1" applyBorder="1" applyAlignment="1" applyProtection="1">
      <alignment horizontal="right" vertical="center"/>
    </xf>
    <xf numFmtId="3" fontId="191" fillId="22" borderId="109" xfId="4" applyNumberFormat="1" applyFont="1" applyFill="1" applyBorder="1" applyAlignment="1" applyProtection="1">
      <alignment horizontal="right" vertical="center"/>
    </xf>
    <xf numFmtId="0" fontId="33" fillId="16" borderId="10" xfId="0" applyFont="1" applyFill="1" applyBorder="1" applyAlignment="1" applyProtection="1">
      <alignment horizontal="left"/>
    </xf>
    <xf numFmtId="0" fontId="205" fillId="16" borderId="0" xfId="8" applyFont="1" applyFill="1" applyBorder="1" applyProtection="1"/>
    <xf numFmtId="0" fontId="109" fillId="20" borderId="133" xfId="4" applyFont="1" applyFill="1" applyBorder="1" applyAlignment="1" applyProtection="1">
      <alignment horizontal="center" vertical="center"/>
    </xf>
    <xf numFmtId="0" fontId="109" fillId="20" borderId="47" xfId="4" applyFont="1" applyFill="1" applyBorder="1" applyAlignment="1" applyProtection="1">
      <alignment horizontal="center" vertical="center"/>
    </xf>
    <xf numFmtId="0" fontId="12" fillId="16" borderId="82" xfId="4" applyFont="1" applyFill="1" applyBorder="1" applyAlignment="1" applyProtection="1">
      <alignment horizontal="center"/>
    </xf>
    <xf numFmtId="0" fontId="183" fillId="36" borderId="117" xfId="4" applyFont="1" applyFill="1" applyBorder="1" applyAlignment="1" applyProtection="1">
      <alignment horizontal="center" vertical="center"/>
    </xf>
    <xf numFmtId="3" fontId="12" fillId="16" borderId="18" xfId="4" applyNumberFormat="1" applyFont="1" applyFill="1" applyBorder="1" applyAlignment="1" applyProtection="1">
      <alignment horizontal="right" vertical="center"/>
    </xf>
    <xf numFmtId="3" fontId="12" fillId="16" borderId="17" xfId="4" applyNumberFormat="1" applyFont="1" applyFill="1" applyBorder="1" applyAlignment="1" applyProtection="1">
      <alignment horizontal="right" vertical="center"/>
    </xf>
    <xf numFmtId="3" fontId="183" fillId="36" borderId="135" xfId="4" applyNumberFormat="1" applyFont="1" applyFill="1" applyBorder="1" applyAlignment="1" applyProtection="1">
      <alignment horizontal="center" vertical="center"/>
    </xf>
    <xf numFmtId="3" fontId="183" fillId="36" borderId="118" xfId="4" applyNumberFormat="1" applyFont="1" applyFill="1" applyBorder="1" applyAlignment="1" applyProtection="1">
      <alignment horizontal="center" vertical="center"/>
    </xf>
    <xf numFmtId="0" fontId="13" fillId="16" borderId="14" xfId="4" applyFont="1" applyFill="1" applyBorder="1" applyAlignment="1" applyProtection="1">
      <alignment horizontal="center" vertical="top"/>
    </xf>
    <xf numFmtId="0" fontId="13" fillId="16" borderId="84" xfId="4" applyFont="1" applyFill="1" applyBorder="1" applyAlignment="1" applyProtection="1">
      <alignment horizontal="center" vertical="top"/>
    </xf>
    <xf numFmtId="0" fontId="13" fillId="16" borderId="14" xfId="4" applyFont="1" applyFill="1" applyBorder="1" applyAlignment="1" applyProtection="1">
      <alignment horizontal="left" vertical="top" wrapText="1" indent="1"/>
    </xf>
    <xf numFmtId="0" fontId="13" fillId="16" borderId="84" xfId="4" applyFont="1" applyFill="1" applyBorder="1" applyAlignment="1" applyProtection="1">
      <alignment horizontal="left" vertical="top" wrapText="1" indent="1"/>
    </xf>
    <xf numFmtId="0" fontId="183" fillId="36" borderId="135" xfId="4" applyFont="1" applyFill="1" applyBorder="1" applyAlignment="1" applyProtection="1">
      <alignment horizontal="center" vertical="center"/>
    </xf>
    <xf numFmtId="0" fontId="183" fillId="36" borderId="135" xfId="4" applyFont="1" applyFill="1" applyBorder="1" applyAlignment="1" applyProtection="1">
      <alignment horizontal="center" vertical="center" wrapText="1"/>
    </xf>
    <xf numFmtId="38" fontId="4" fillId="31" borderId="40" xfId="17" applyNumberFormat="1" applyFont="1" applyFill="1" applyBorder="1" applyAlignment="1" applyProtection="1"/>
    <xf numFmtId="38" fontId="4" fillId="31" borderId="62" xfId="17" applyNumberFormat="1" applyFont="1" applyFill="1" applyBorder="1" applyAlignment="1" applyProtection="1"/>
    <xf numFmtId="182" fontId="52" fillId="31" borderId="24" xfId="7" applyNumberFormat="1" applyFont="1" applyFill="1" applyBorder="1" applyAlignment="1" applyProtection="1"/>
    <xf numFmtId="182" fontId="132" fillId="31" borderId="24" xfId="7" applyNumberFormat="1" applyFont="1" applyFill="1" applyBorder="1" applyAlignment="1" applyProtection="1"/>
    <xf numFmtId="182" fontId="44" fillId="31" borderId="147" xfId="7" applyNumberFormat="1" applyFont="1" applyFill="1" applyBorder="1" applyAlignment="1" applyProtection="1"/>
    <xf numFmtId="38" fontId="257" fillId="31" borderId="39" xfId="17" applyNumberFormat="1" applyFont="1" applyFill="1" applyBorder="1" applyAlignment="1" applyProtection="1"/>
    <xf numFmtId="168" fontId="258" fillId="16" borderId="8" xfId="12" quotePrefix="1" applyNumberFormat="1" applyFont="1" applyFill="1" applyBorder="1" applyAlignment="1">
      <alignment horizontal="center" vertical="center" wrapText="1"/>
    </xf>
    <xf numFmtId="0" fontId="235" fillId="18" borderId="14" xfId="4" applyNumberFormat="1" applyFont="1" applyFill="1" applyBorder="1" applyAlignment="1" applyProtection="1">
      <alignment horizontal="center" vertical="center"/>
    </xf>
    <xf numFmtId="0" fontId="258" fillId="16" borderId="8" xfId="12" quotePrefix="1" applyNumberFormat="1" applyFont="1" applyFill="1" applyBorder="1" applyAlignment="1">
      <alignment horizontal="center" vertical="center" wrapText="1"/>
    </xf>
    <xf numFmtId="0" fontId="259" fillId="19" borderId="0" xfId="4" applyFont="1" applyFill="1" applyAlignment="1">
      <alignment vertical="center"/>
    </xf>
    <xf numFmtId="0" fontId="260" fillId="19" borderId="0" xfId="4" applyFont="1" applyFill="1" applyAlignment="1">
      <alignment vertical="center"/>
    </xf>
    <xf numFmtId="0" fontId="259" fillId="19" borderId="0" xfId="12" applyFont="1" applyFill="1" applyBorder="1"/>
    <xf numFmtId="165" fontId="259" fillId="19" borderId="0" xfId="12" applyNumberFormat="1" applyFont="1" applyFill="1"/>
    <xf numFmtId="0" fontId="259" fillId="19" borderId="0" xfId="4" applyFont="1" applyFill="1" applyBorder="1" applyAlignment="1">
      <alignment vertical="center"/>
    </xf>
    <xf numFmtId="0" fontId="259" fillId="19" borderId="0" xfId="4" applyFont="1" applyFill="1"/>
    <xf numFmtId="0" fontId="259" fillId="19" borderId="0" xfId="12" applyFont="1" applyFill="1"/>
    <xf numFmtId="165" fontId="259" fillId="19" borderId="0" xfId="12" applyNumberFormat="1" applyFont="1" applyFill="1" applyBorder="1"/>
    <xf numFmtId="165" fontId="260" fillId="19" borderId="0" xfId="12" applyNumberFormat="1" applyFont="1" applyFill="1" applyBorder="1"/>
    <xf numFmtId="0" fontId="259" fillId="0" borderId="0" xfId="4" quotePrefix="1" applyFont="1" applyAlignment="1">
      <alignment vertical="center"/>
    </xf>
    <xf numFmtId="0" fontId="173" fillId="0" borderId="14" xfId="6" applyFill="1" applyBorder="1"/>
    <xf numFmtId="0" fontId="173" fillId="0" borderId="14" xfId="6" applyFill="1" applyBorder="1" applyAlignment="1"/>
    <xf numFmtId="0" fontId="63" fillId="0" borderId="14" xfId="4" applyFont="1" applyFill="1" applyBorder="1" applyAlignment="1">
      <alignment horizontal="center"/>
    </xf>
    <xf numFmtId="0" fontId="4" fillId="0" borderId="14" xfId="6" applyFont="1" applyFill="1" applyBorder="1" applyAlignment="1">
      <alignment horizontal="left" vertical="center" wrapText="1"/>
    </xf>
    <xf numFmtId="0" fontId="42" fillId="0" borderId="14" xfId="0" quotePrefix="1" applyFont="1" applyFill="1" applyBorder="1" applyAlignment="1" applyProtection="1">
      <alignment horizontal="left"/>
    </xf>
    <xf numFmtId="0" fontId="4" fillId="0" borderId="0" xfId="6" applyFont="1" applyFill="1" applyAlignment="1">
      <alignment horizontal="left" vertical="center" wrapText="1"/>
    </xf>
    <xf numFmtId="0" fontId="6" fillId="0" borderId="0" xfId="6" applyFont="1" applyFill="1" applyAlignment="1">
      <alignment vertical="center" wrapText="1"/>
    </xf>
    <xf numFmtId="0" fontId="4" fillId="0" borderId="0" xfId="4" applyFont="1" applyFill="1" applyAlignment="1">
      <alignment horizontal="right" vertical="center"/>
    </xf>
    <xf numFmtId="171" fontId="64" fillId="0" borderId="14" xfId="15" quotePrefix="1" applyNumberFormat="1" applyFont="1" applyFill="1" applyBorder="1" applyAlignment="1">
      <alignment horizontal="right"/>
    </xf>
    <xf numFmtId="0" fontId="15" fillId="0" borderId="14" xfId="15" applyFont="1" applyFill="1" applyBorder="1"/>
    <xf numFmtId="171" fontId="173" fillId="0" borderId="0" xfId="6" applyNumberFormat="1" applyFill="1"/>
    <xf numFmtId="0" fontId="15" fillId="0" borderId="14" xfId="15" quotePrefix="1" applyFont="1" applyFill="1" applyBorder="1" applyAlignment="1">
      <alignment horizontal="left"/>
    </xf>
    <xf numFmtId="0" fontId="10" fillId="0" borderId="14" xfId="15" quotePrefix="1" applyFont="1" applyFill="1" applyBorder="1" applyAlignment="1">
      <alignment horizontal="left"/>
    </xf>
    <xf numFmtId="0" fontId="10" fillId="0" borderId="14" xfId="15" applyFont="1" applyFill="1" applyBorder="1"/>
    <xf numFmtId="0" fontId="21" fillId="0" borderId="14" xfId="15" applyFont="1" applyFill="1" applyBorder="1" applyAlignment="1">
      <alignment horizontal="left"/>
    </xf>
    <xf numFmtId="0" fontId="10" fillId="0" borderId="14" xfId="15" applyFont="1" applyFill="1" applyBorder="1" applyAlignment="1">
      <alignment horizontal="left"/>
    </xf>
    <xf numFmtId="0" fontId="16" fillId="0" borderId="14" xfId="15" applyFont="1" applyFill="1" applyBorder="1"/>
    <xf numFmtId="0" fontId="16" fillId="0" borderId="14" xfId="15" quotePrefix="1" applyFont="1" applyFill="1" applyBorder="1" applyAlignment="1">
      <alignment horizontal="left"/>
    </xf>
    <xf numFmtId="0" fontId="10" fillId="0" borderId="14" xfId="12" applyFont="1" applyFill="1" applyBorder="1" applyAlignment="1">
      <alignment horizontal="left"/>
    </xf>
    <xf numFmtId="0" fontId="21" fillId="0" borderId="14" xfId="12" applyFont="1" applyFill="1" applyBorder="1" applyAlignment="1">
      <alignment horizontal="left"/>
    </xf>
    <xf numFmtId="0" fontId="21" fillId="0" borderId="14" xfId="15" quotePrefix="1" applyFont="1" applyFill="1" applyBorder="1" applyAlignment="1">
      <alignment horizontal="left"/>
    </xf>
    <xf numFmtId="0" fontId="16" fillId="0" borderId="14" xfId="15" applyFont="1" applyFill="1" applyBorder="1" applyAlignment="1">
      <alignment horizontal="left"/>
    </xf>
    <xf numFmtId="171" fontId="65" fillId="0" borderId="14" xfId="15" quotePrefix="1" applyNumberFormat="1" applyFont="1" applyFill="1" applyBorder="1" applyAlignment="1">
      <alignment horizontal="right"/>
    </xf>
    <xf numFmtId="0" fontId="21" fillId="0" borderId="14" xfId="15" applyFont="1" applyFill="1" applyBorder="1"/>
    <xf numFmtId="171" fontId="64" fillId="0" borderId="14" xfId="15" applyNumberFormat="1" applyFont="1" applyFill="1" applyBorder="1" applyAlignment="1">
      <alignment horizontal="right"/>
    </xf>
    <xf numFmtId="0" fontId="15" fillId="0" borderId="14" xfId="15" applyFont="1" applyFill="1" applyBorder="1" applyAlignment="1">
      <alignment horizontal="left"/>
    </xf>
    <xf numFmtId="49" fontId="261" fillId="0" borderId="14" xfId="4" quotePrefix="1" applyNumberFormat="1" applyFont="1" applyFill="1" applyBorder="1" applyAlignment="1">
      <alignment horizontal="center"/>
    </xf>
    <xf numFmtId="0" fontId="4" fillId="0" borderId="14" xfId="4" applyFont="1" applyFill="1" applyBorder="1"/>
    <xf numFmtId="0" fontId="4" fillId="0" borderId="14" xfId="4" quotePrefix="1" applyFont="1" applyFill="1" applyBorder="1" applyAlignment="1">
      <alignment horizontal="left"/>
    </xf>
    <xf numFmtId="49" fontId="262" fillId="0" borderId="14" xfId="4" quotePrefix="1" applyNumberFormat="1" applyFont="1" applyFill="1" applyBorder="1" applyAlignment="1">
      <alignment horizontal="center" vertical="center"/>
    </xf>
    <xf numFmtId="0" fontId="17" fillId="0" borderId="14" xfId="4" applyFont="1" applyFill="1" applyBorder="1" applyAlignment="1">
      <alignment wrapText="1"/>
    </xf>
    <xf numFmtId="49" fontId="262" fillId="0" borderId="14" xfId="4" quotePrefix="1" applyNumberFormat="1" applyFont="1" applyFill="1" applyBorder="1" applyAlignment="1">
      <alignment horizontal="center"/>
    </xf>
    <xf numFmtId="0" fontId="17" fillId="0" borderId="14" xfId="4" applyFont="1" applyFill="1" applyBorder="1"/>
    <xf numFmtId="49" fontId="263" fillId="0" borderId="14" xfId="4" quotePrefix="1" applyNumberFormat="1" applyFont="1" applyFill="1" applyBorder="1" applyAlignment="1">
      <alignment horizontal="center"/>
    </xf>
    <xf numFmtId="0" fontId="68" fillId="0" borderId="14" xfId="4" applyFont="1" applyFill="1" applyBorder="1"/>
    <xf numFmtId="173" fontId="9" fillId="0" borderId="14" xfId="13" quotePrefix="1" applyNumberFormat="1" applyFont="1" applyFill="1" applyBorder="1" applyAlignment="1">
      <alignment horizontal="left"/>
    </xf>
    <xf numFmtId="0" fontId="102" fillId="0" borderId="14" xfId="13" applyFont="1" applyFill="1" applyBorder="1"/>
    <xf numFmtId="0" fontId="9" fillId="0" borderId="0" xfId="13" quotePrefix="1" applyFont="1" applyFill="1" applyBorder="1" applyAlignment="1">
      <alignment horizontal="left"/>
    </xf>
    <xf numFmtId="173" fontId="69" fillId="0" borderId="14" xfId="4" applyNumberFormat="1" applyFont="1" applyFill="1" applyBorder="1" applyAlignment="1">
      <alignment horizontal="center"/>
    </xf>
    <xf numFmtId="169" fontId="31" fillId="0" borderId="14" xfId="4" applyNumberFormat="1" applyFont="1" applyFill="1" applyBorder="1" applyAlignment="1">
      <alignment horizontal="left"/>
    </xf>
    <xf numFmtId="169" fontId="72" fillId="0" borderId="14" xfId="4" applyNumberFormat="1" applyFont="1" applyFill="1" applyBorder="1" applyAlignment="1">
      <alignment horizontal="left"/>
    </xf>
    <xf numFmtId="49" fontId="264" fillId="0" borderId="14" xfId="4" quotePrefix="1" applyNumberFormat="1" applyFont="1" applyFill="1" applyBorder="1" applyAlignment="1">
      <alignment horizontal="center"/>
    </xf>
    <xf numFmtId="0" fontId="75" fillId="0" borderId="14" xfId="4" applyFont="1" applyFill="1" applyBorder="1"/>
    <xf numFmtId="0" fontId="73" fillId="0" borderId="14" xfId="4" applyFont="1" applyFill="1" applyBorder="1"/>
    <xf numFmtId="0" fontId="75" fillId="0" borderId="14" xfId="4" applyFont="1" applyFill="1" applyBorder="1" applyAlignment="1">
      <alignment horizontal="left"/>
    </xf>
    <xf numFmtId="0" fontId="173" fillId="0" borderId="0" xfId="6" quotePrefix="1" applyFill="1"/>
    <xf numFmtId="169" fontId="74" fillId="0" borderId="0" xfId="4" applyNumberFormat="1" applyFont="1" applyFill="1" applyBorder="1" applyAlignment="1">
      <alignment horizontal="center"/>
    </xf>
    <xf numFmtId="169" fontId="173" fillId="0" borderId="0" xfId="6" applyNumberFormat="1" applyFill="1" applyBorder="1"/>
    <xf numFmtId="0" fontId="75" fillId="0" borderId="14" xfId="4" applyFont="1" applyFill="1" applyBorder="1" applyAlignment="1">
      <alignment horizontal="left" wrapText="1"/>
    </xf>
    <xf numFmtId="0" fontId="4" fillId="0" borderId="14" xfId="11" applyFont="1" applyFill="1" applyBorder="1" applyAlignment="1"/>
    <xf numFmtId="49" fontId="265" fillId="0" borderId="14" xfId="4" quotePrefix="1" applyNumberFormat="1" applyFont="1" applyFill="1" applyBorder="1" applyAlignment="1">
      <alignment horizontal="center"/>
    </xf>
    <xf numFmtId="0" fontId="79" fillId="0" borderId="14" xfId="4" applyFont="1" applyFill="1" applyBorder="1"/>
    <xf numFmtId="169" fontId="78" fillId="0" borderId="0" xfId="4" applyNumberFormat="1" applyFont="1" applyFill="1" applyBorder="1" applyAlignment="1">
      <alignment horizontal="center"/>
    </xf>
    <xf numFmtId="169" fontId="32" fillId="0" borderId="14" xfId="4" applyNumberFormat="1" applyFont="1" applyFill="1" applyBorder="1" applyAlignment="1">
      <alignment horizontal="left"/>
    </xf>
    <xf numFmtId="169" fontId="69" fillId="0" borderId="0" xfId="4" applyNumberFormat="1" applyFont="1" applyFill="1" applyBorder="1" applyAlignment="1">
      <alignment horizontal="center"/>
    </xf>
    <xf numFmtId="49" fontId="74" fillId="0" borderId="14" xfId="4" quotePrefix="1" applyNumberFormat="1" applyFont="1" applyFill="1" applyBorder="1" applyAlignment="1">
      <alignment horizontal="center"/>
    </xf>
    <xf numFmtId="49" fontId="66" fillId="0" borderId="14" xfId="4" quotePrefix="1" applyNumberFormat="1" applyFont="1" applyFill="1" applyBorder="1" applyAlignment="1">
      <alignment horizontal="center"/>
    </xf>
    <xf numFmtId="49" fontId="69" fillId="0" borderId="14" xfId="4" applyNumberFormat="1" applyFont="1" applyFill="1" applyBorder="1" applyAlignment="1">
      <alignment horizontal="center"/>
    </xf>
    <xf numFmtId="169" fontId="66" fillId="0" borderId="0" xfId="4" applyNumberFormat="1" applyFont="1" applyFill="1" applyBorder="1" applyAlignment="1">
      <alignment horizontal="center"/>
    </xf>
    <xf numFmtId="0" fontId="180" fillId="0" borderId="14" xfId="0" applyFont="1" applyFill="1" applyBorder="1"/>
    <xf numFmtId="0" fontId="266" fillId="0" borderId="14" xfId="4" applyFont="1" applyFill="1" applyBorder="1"/>
    <xf numFmtId="0" fontId="267" fillId="0" borderId="14" xfId="4" applyFont="1" applyFill="1" applyBorder="1"/>
    <xf numFmtId="49" fontId="67" fillId="0" borderId="14" xfId="4" quotePrefix="1" applyNumberFormat="1" applyFont="1" applyFill="1" applyBorder="1" applyAlignment="1">
      <alignment horizontal="center"/>
    </xf>
    <xf numFmtId="169" fontId="67" fillId="0" borderId="0" xfId="4" applyNumberFormat="1" applyFont="1" applyFill="1" applyBorder="1" applyAlignment="1">
      <alignment horizontal="center"/>
    </xf>
    <xf numFmtId="0" fontId="4" fillId="0" borderId="14" xfId="4" applyFont="1" applyFill="1" applyBorder="1" applyAlignment="1">
      <alignment horizontal="left" wrapText="1"/>
    </xf>
    <xf numFmtId="0" fontId="267" fillId="0" borderId="14" xfId="4" applyFont="1" applyFill="1" applyBorder="1" applyAlignment="1">
      <alignment horizontal="left" wrapText="1"/>
    </xf>
    <xf numFmtId="0" fontId="24" fillId="0" borderId="14" xfId="4" applyFont="1" applyFill="1" applyBorder="1" applyAlignment="1">
      <alignment horizontal="left"/>
    </xf>
    <xf numFmtId="0" fontId="87" fillId="0" borderId="14" xfId="4" applyFont="1" applyFill="1" applyBorder="1" applyAlignment="1">
      <alignment horizontal="left"/>
    </xf>
    <xf numFmtId="0" fontId="24" fillId="0" borderId="14" xfId="4" quotePrefix="1" applyFont="1" applyFill="1" applyBorder="1" applyAlignment="1">
      <alignment horizontal="left"/>
    </xf>
    <xf numFmtId="0" fontId="88" fillId="0" borderId="14" xfId="4" applyFont="1" applyFill="1" applyBorder="1" applyAlignment="1">
      <alignment horizontal="left"/>
    </xf>
    <xf numFmtId="0" fontId="173" fillId="0" borderId="0" xfId="6" applyFill="1" applyBorder="1"/>
    <xf numFmtId="14" fontId="256" fillId="0" borderId="14" xfId="6" applyNumberFormat="1" applyFont="1" applyFill="1" applyBorder="1" applyAlignment="1">
      <alignment horizontal="left"/>
    </xf>
    <xf numFmtId="0" fontId="173" fillId="0" borderId="0" xfId="6" applyFill="1" applyAlignment="1"/>
    <xf numFmtId="182" fontId="33" fillId="0" borderId="113" xfId="7" applyNumberFormat="1" applyFont="1" applyFill="1" applyBorder="1" applyAlignment="1" applyProtection="1"/>
    <xf numFmtId="182" fontId="44" fillId="0" borderId="113" xfId="7" applyNumberFormat="1" applyFont="1" applyFill="1" applyBorder="1" applyAlignment="1" applyProtection="1"/>
    <xf numFmtId="176" fontId="205" fillId="16" borderId="0" xfId="8" applyNumberFormat="1" applyFont="1" applyFill="1" applyBorder="1" applyAlignment="1" applyProtection="1">
      <alignment horizontal="right"/>
    </xf>
    <xf numFmtId="176" fontId="206" fillId="16" borderId="0" xfId="8" applyNumberFormat="1" applyFont="1" applyFill="1" applyBorder="1" applyAlignment="1" applyProtection="1">
      <alignment horizontal="right"/>
    </xf>
    <xf numFmtId="0" fontId="173" fillId="48" borderId="0" xfId="6" applyFill="1"/>
    <xf numFmtId="0" fontId="173" fillId="48" borderId="0" xfId="6" applyFill="1" applyAlignment="1"/>
    <xf numFmtId="0" fontId="30" fillId="18" borderId="0" xfId="4" applyFont="1" applyFill="1" applyBorder="1"/>
    <xf numFmtId="0" fontId="29" fillId="18" borderId="0" xfId="4" applyFont="1" applyFill="1" applyBorder="1"/>
    <xf numFmtId="0" fontId="30" fillId="49" borderId="0" xfId="4" applyFont="1" applyFill="1" applyBorder="1"/>
    <xf numFmtId="0" fontId="29" fillId="49" borderId="0" xfId="4" applyFont="1" applyFill="1" applyBorder="1"/>
    <xf numFmtId="0" fontId="30" fillId="49" borderId="14" xfId="4" applyNumberFormat="1" applyFont="1" applyFill="1" applyBorder="1" applyProtection="1">
      <protection locked="0"/>
    </xf>
    <xf numFmtId="49" fontId="0" fillId="50" borderId="14" xfId="0" applyNumberFormat="1" applyFont="1" applyFill="1" applyBorder="1"/>
    <xf numFmtId="49" fontId="0" fillId="51" borderId="14" xfId="0" applyNumberFormat="1" applyFont="1" applyFill="1" applyBorder="1"/>
    <xf numFmtId="49" fontId="0" fillId="52" borderId="14" xfId="0" applyNumberFormat="1" applyFont="1" applyFill="1" applyBorder="1"/>
    <xf numFmtId="49" fontId="30" fillId="49" borderId="0" xfId="4" applyNumberFormat="1" applyFont="1" applyFill="1" applyBorder="1"/>
    <xf numFmtId="49" fontId="30" fillId="49" borderId="14" xfId="4" applyNumberFormat="1" applyFont="1" applyFill="1" applyBorder="1" applyProtection="1">
      <protection locked="0"/>
    </xf>
    <xf numFmtId="0" fontId="184" fillId="22" borderId="40" xfId="4" applyFont="1" applyFill="1" applyBorder="1" applyAlignment="1" applyProtection="1">
      <alignment vertical="center" wrapText="1"/>
    </xf>
    <xf numFmtId="181" fontId="250" fillId="18" borderId="0" xfId="7" applyNumberFormat="1" applyFont="1" applyFill="1" applyBorder="1" applyAlignment="1" applyProtection="1">
      <alignment horizontal="center"/>
    </xf>
    <xf numFmtId="0" fontId="175" fillId="16" borderId="25" xfId="4" quotePrefix="1" applyFont="1" applyFill="1" applyBorder="1" applyAlignment="1" applyProtection="1">
      <alignment horizontal="center" vertical="center"/>
    </xf>
    <xf numFmtId="0" fontId="175" fillId="16" borderId="40" xfId="4" quotePrefix="1" applyFont="1" applyFill="1" applyBorder="1" applyAlignment="1" applyProtection="1">
      <alignment horizontal="center" vertical="center"/>
    </xf>
    <xf numFmtId="0" fontId="175" fillId="16" borderId="41" xfId="4" quotePrefix="1" applyFont="1" applyFill="1" applyBorder="1" applyAlignment="1" applyProtection="1">
      <alignment horizontal="center" vertical="center"/>
    </xf>
    <xf numFmtId="173" fontId="171" fillId="16" borderId="25" xfId="2" applyNumberFormat="1" applyFill="1" applyBorder="1" applyAlignment="1" applyProtection="1">
      <alignment horizontal="center" vertical="center"/>
    </xf>
    <xf numFmtId="173" fontId="240" fillId="16" borderId="41" xfId="4" applyNumberFormat="1" applyFont="1" applyFill="1" applyBorder="1" applyAlignment="1" applyProtection="1">
      <alignment horizontal="center" vertical="center"/>
    </xf>
    <xf numFmtId="0" fontId="171" fillId="16" borderId="25" xfId="2" applyFill="1" applyBorder="1" applyAlignment="1" applyProtection="1">
      <alignment horizontal="center"/>
    </xf>
    <xf numFmtId="0" fontId="240" fillId="16" borderId="40" xfId="16" applyFont="1" applyFill="1" applyBorder="1" applyAlignment="1" applyProtection="1">
      <alignment horizontal="center"/>
    </xf>
    <xf numFmtId="0" fontId="240" fillId="16" borderId="41" xfId="16" applyFont="1" applyFill="1" applyBorder="1" applyAlignment="1" applyProtection="1">
      <alignment horizontal="center"/>
    </xf>
    <xf numFmtId="1" fontId="183" fillId="22" borderId="25" xfId="4" applyNumberFormat="1" applyFont="1" applyFill="1" applyBorder="1" applyAlignment="1" applyProtection="1">
      <alignment horizontal="center" vertical="center"/>
    </xf>
    <xf numFmtId="1" fontId="183" fillId="22" borderId="41" xfId="4" applyNumberFormat="1" applyFont="1" applyFill="1" applyBorder="1" applyAlignment="1" applyProtection="1">
      <alignment horizontal="center" vertical="center"/>
    </xf>
    <xf numFmtId="0" fontId="269" fillId="18" borderId="0" xfId="7" applyFont="1" applyFill="1" applyBorder="1" applyAlignment="1" applyProtection="1">
      <alignment horizontal="center"/>
    </xf>
    <xf numFmtId="38" fontId="7" fillId="22" borderId="39" xfId="17" applyNumberFormat="1" applyFont="1" applyFill="1" applyBorder="1" applyAlignment="1" applyProtection="1">
      <alignment horizontal="center"/>
    </xf>
    <xf numFmtId="38" fontId="7" fillId="22" borderId="40" xfId="17" applyNumberFormat="1" applyFont="1" applyFill="1" applyBorder="1" applyAlignment="1" applyProtection="1">
      <alignment horizontal="center"/>
    </xf>
    <xf numFmtId="38" fontId="7" fillId="22" borderId="62" xfId="17" applyNumberFormat="1" applyFont="1" applyFill="1" applyBorder="1" applyAlignment="1" applyProtection="1">
      <alignment horizontal="center"/>
    </xf>
    <xf numFmtId="0" fontId="109" fillId="20" borderId="52" xfId="4" applyFont="1" applyFill="1" applyBorder="1" applyAlignment="1" applyProtection="1">
      <alignment horizontal="center" vertical="center"/>
    </xf>
    <xf numFmtId="0" fontId="109" fillId="20" borderId="53" xfId="4" applyFont="1" applyFill="1" applyBorder="1" applyAlignment="1" applyProtection="1">
      <alignment horizontal="center" vertical="center"/>
    </xf>
    <xf numFmtId="0" fontId="109" fillId="20" borderId="54" xfId="4" applyFont="1" applyFill="1" applyBorder="1" applyAlignment="1" applyProtection="1">
      <alignment horizontal="center" vertical="center"/>
    </xf>
    <xf numFmtId="0" fontId="109" fillId="16" borderId="39" xfId="7" applyFont="1" applyFill="1" applyBorder="1" applyAlignment="1" applyProtection="1">
      <alignment horizontal="center" vertical="center" wrapText="1"/>
    </xf>
    <xf numFmtId="0" fontId="109" fillId="16" borderId="40" xfId="7" applyFont="1" applyFill="1" applyBorder="1" applyAlignment="1" applyProtection="1">
      <alignment horizontal="center" vertical="center" wrapText="1"/>
    </xf>
    <xf numFmtId="0" fontId="109" fillId="16" borderId="62" xfId="7" applyFont="1" applyFill="1" applyBorder="1" applyAlignment="1" applyProtection="1">
      <alignment horizontal="center" vertical="center" wrapText="1"/>
    </xf>
    <xf numFmtId="38" fontId="4" fillId="16" borderId="163" xfId="17" applyNumberFormat="1" applyFont="1" applyFill="1" applyBorder="1" applyAlignment="1" applyProtection="1">
      <alignment horizontal="center"/>
    </xf>
    <xf numFmtId="38" fontId="4" fillId="16" borderId="112" xfId="17" applyNumberFormat="1" applyFont="1" applyFill="1" applyBorder="1" applyAlignment="1" applyProtection="1">
      <alignment horizontal="center"/>
    </xf>
    <xf numFmtId="38" fontId="4" fillId="16" borderId="148" xfId="17" applyNumberFormat="1" applyFont="1" applyFill="1" applyBorder="1" applyAlignment="1" applyProtection="1">
      <alignment horizontal="center"/>
    </xf>
    <xf numFmtId="38" fontId="4" fillId="16" borderId="124" xfId="17" applyNumberFormat="1" applyFont="1" applyFill="1" applyBorder="1" applyAlignment="1" applyProtection="1">
      <alignment horizontal="center"/>
    </xf>
    <xf numFmtId="38" fontId="4" fillId="16" borderId="45" xfId="17" applyNumberFormat="1" applyFont="1" applyFill="1" applyBorder="1" applyAlignment="1" applyProtection="1">
      <alignment horizontal="center"/>
    </xf>
    <xf numFmtId="38" fontId="4" fillId="16" borderId="102" xfId="17" applyNumberFormat="1" applyFont="1" applyFill="1" applyBorder="1" applyAlignment="1" applyProtection="1">
      <alignment horizontal="center"/>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4" fillId="16" borderId="126" xfId="17" applyNumberFormat="1" applyFont="1" applyFill="1" applyBorder="1" applyAlignment="1" applyProtection="1">
      <alignment horizontal="center"/>
    </xf>
    <xf numFmtId="38" fontId="4" fillId="16" borderId="42" xfId="17" applyNumberFormat="1" applyFont="1" applyFill="1" applyBorder="1" applyAlignment="1" applyProtection="1">
      <alignment horizontal="center"/>
    </xf>
    <xf numFmtId="38" fontId="4" fillId="16" borderId="46" xfId="17" applyNumberFormat="1" applyFont="1" applyFill="1" applyBorder="1" applyAlignment="1" applyProtection="1">
      <alignment horizontal="center"/>
    </xf>
    <xf numFmtId="38" fontId="15" fillId="31" borderId="122" xfId="17" applyNumberFormat="1" applyFont="1" applyFill="1" applyBorder="1" applyAlignment="1" applyProtection="1">
      <alignment horizontal="center"/>
    </xf>
    <xf numFmtId="38" fontId="15" fillId="31" borderId="32" xfId="17" applyNumberFormat="1" applyFont="1" applyFill="1" applyBorder="1" applyAlignment="1" applyProtection="1">
      <alignment horizontal="center"/>
    </xf>
    <xf numFmtId="38" fontId="15" fillId="31" borderId="100" xfId="17" applyNumberFormat="1" applyFont="1" applyFill="1" applyBorder="1" applyAlignment="1" applyProtection="1">
      <alignment horizontal="center"/>
    </xf>
    <xf numFmtId="38" fontId="15" fillId="31" borderId="123" xfId="17" applyNumberFormat="1" applyFont="1" applyFill="1" applyBorder="1" applyAlignment="1" applyProtection="1">
      <alignment horizontal="center"/>
    </xf>
    <xf numFmtId="38" fontId="15" fillId="31" borderId="34" xfId="17" applyNumberFormat="1" applyFont="1" applyFill="1" applyBorder="1" applyAlignment="1" applyProtection="1">
      <alignment horizontal="center"/>
    </xf>
    <xf numFmtId="38" fontId="15" fillId="31" borderId="101" xfId="17" applyNumberFormat="1" applyFont="1" applyFill="1" applyBorder="1" applyAlignment="1" applyProtection="1">
      <alignment horizontal="center"/>
    </xf>
    <xf numFmtId="38" fontId="15" fillId="31" borderId="126" xfId="17" applyNumberFormat="1" applyFont="1" applyFill="1" applyBorder="1" applyAlignment="1" applyProtection="1">
      <alignment horizontal="center"/>
    </xf>
    <xf numFmtId="38" fontId="15" fillId="31" borderId="42" xfId="17" applyNumberFormat="1" applyFont="1" applyFill="1" applyBorder="1" applyAlignment="1" applyProtection="1">
      <alignment horizontal="center"/>
    </xf>
    <xf numFmtId="38" fontId="15" fillId="31" borderId="46" xfId="17" applyNumberFormat="1" applyFont="1" applyFill="1" applyBorder="1" applyAlignment="1" applyProtection="1">
      <alignment horizontal="center"/>
    </xf>
    <xf numFmtId="0" fontId="44" fillId="20" borderId="164" xfId="7" applyFont="1" applyFill="1" applyBorder="1" applyAlignment="1" applyProtection="1">
      <alignment horizontal="center"/>
    </xf>
    <xf numFmtId="0" fontId="44" fillId="20" borderId="149" xfId="7" applyFont="1" applyFill="1" applyBorder="1" applyAlignment="1" applyProtection="1">
      <alignment horizontal="center"/>
    </xf>
    <xf numFmtId="0" fontId="44" fillId="20" borderId="150" xfId="7" applyFont="1" applyFill="1" applyBorder="1" applyAlignment="1" applyProtection="1">
      <alignment horizontal="center"/>
    </xf>
    <xf numFmtId="0" fontId="44" fillId="44" borderId="164" xfId="7" quotePrefix="1" applyFont="1" applyFill="1" applyBorder="1" applyAlignment="1" applyProtection="1">
      <alignment horizontal="center"/>
    </xf>
    <xf numFmtId="0" fontId="44" fillId="44" borderId="149" xfId="7" quotePrefix="1" applyFont="1" applyFill="1" applyBorder="1" applyAlignment="1" applyProtection="1">
      <alignment horizontal="center"/>
    </xf>
    <xf numFmtId="0" fontId="44" fillId="44" borderId="150" xfId="7" quotePrefix="1" applyFont="1" applyFill="1" applyBorder="1" applyAlignment="1" applyProtection="1">
      <alignment horizontal="center"/>
    </xf>
    <xf numFmtId="0" fontId="44" fillId="25" borderId="164" xfId="7" applyFont="1" applyFill="1" applyBorder="1" applyAlignment="1" applyProtection="1">
      <alignment horizontal="center"/>
    </xf>
    <xf numFmtId="0" fontId="44" fillId="25" borderId="149" xfId="7" applyFont="1" applyFill="1" applyBorder="1" applyAlignment="1" applyProtection="1">
      <alignment horizontal="center"/>
    </xf>
    <xf numFmtId="0" fontId="44" fillId="25" borderId="150" xfId="7" applyFont="1" applyFill="1" applyBorder="1" applyAlignment="1" applyProtection="1">
      <alignment horizontal="center"/>
    </xf>
    <xf numFmtId="0" fontId="268" fillId="16" borderId="8" xfId="8" applyFont="1" applyFill="1" applyBorder="1" applyAlignment="1" applyProtection="1">
      <alignment horizontal="center"/>
    </xf>
    <xf numFmtId="0" fontId="268" fillId="16" borderId="0" xfId="8" applyFont="1" applyFill="1" applyBorder="1" applyAlignment="1" applyProtection="1">
      <alignment horizontal="center"/>
    </xf>
    <xf numFmtId="0" fontId="268" fillId="16" borderId="13" xfId="8" applyFont="1" applyFill="1" applyBorder="1" applyAlignment="1" applyProtection="1">
      <alignment horizontal="center"/>
    </xf>
    <xf numFmtId="38" fontId="123" fillId="16" borderId="163" xfId="17" applyNumberFormat="1" applyFont="1" applyFill="1" applyBorder="1" applyAlignment="1" applyProtection="1">
      <alignment horizontal="center"/>
    </xf>
    <xf numFmtId="38" fontId="123" fillId="16" borderId="112" xfId="17" applyNumberFormat="1" applyFont="1" applyFill="1" applyBorder="1" applyAlignment="1" applyProtection="1">
      <alignment horizontal="center"/>
    </xf>
    <xf numFmtId="38" fontId="123" fillId="16" borderId="148" xfId="17" applyNumberFormat="1" applyFont="1" applyFill="1" applyBorder="1" applyAlignment="1" applyProtection="1">
      <alignment horizontal="center"/>
    </xf>
    <xf numFmtId="38" fontId="29" fillId="16" borderId="126" xfId="17" applyNumberFormat="1" applyFont="1" applyFill="1" applyBorder="1" applyAlignment="1" applyProtection="1">
      <alignment horizontal="center"/>
    </xf>
    <xf numFmtId="38" fontId="29" fillId="16" borderId="42" xfId="17" applyNumberFormat="1" applyFont="1" applyFill="1" applyBorder="1" applyAlignment="1" applyProtection="1">
      <alignment horizontal="center"/>
    </xf>
    <xf numFmtId="38" fontId="29" fillId="16" borderId="46" xfId="17" applyNumberFormat="1" applyFont="1" applyFill="1" applyBorder="1" applyAlignment="1" applyProtection="1">
      <alignment horizontal="center"/>
    </xf>
    <xf numFmtId="38" fontId="13" fillId="16" borderId="126" xfId="17" applyNumberFormat="1" applyFont="1" applyFill="1" applyBorder="1" applyAlignment="1" applyProtection="1">
      <alignment horizontal="center"/>
    </xf>
    <xf numFmtId="38" fontId="13" fillId="16" borderId="42" xfId="17" applyNumberFormat="1" applyFont="1" applyFill="1" applyBorder="1" applyAlignment="1" applyProtection="1">
      <alignment horizontal="center"/>
    </xf>
    <xf numFmtId="38" fontId="13" fillId="16" borderId="46" xfId="17" applyNumberFormat="1" applyFont="1" applyFill="1" applyBorder="1" applyAlignment="1" applyProtection="1">
      <alignment horizontal="center"/>
    </xf>
    <xf numFmtId="38" fontId="257" fillId="31" borderId="39" xfId="17" applyNumberFormat="1" applyFont="1" applyFill="1" applyBorder="1" applyAlignment="1" applyProtection="1">
      <alignment horizontal="center"/>
    </xf>
    <xf numFmtId="38" fontId="257" fillId="31" borderId="40" xfId="17" applyNumberFormat="1" applyFont="1" applyFill="1" applyBorder="1" applyAlignment="1" applyProtection="1">
      <alignment horizontal="center"/>
    </xf>
    <xf numFmtId="38" fontId="257" fillId="31" borderId="62" xfId="17" applyNumberFormat="1" applyFont="1" applyFill="1" applyBorder="1" applyAlignment="1" applyProtection="1">
      <alignment horizontal="center"/>
    </xf>
    <xf numFmtId="38" fontId="198" fillId="45" borderId="126" xfId="17" applyNumberFormat="1" applyFont="1" applyFill="1" applyBorder="1" applyAlignment="1" applyProtection="1">
      <alignment horizontal="center"/>
    </xf>
    <xf numFmtId="38" fontId="198" fillId="45" borderId="42" xfId="17" applyNumberFormat="1" applyFont="1" applyFill="1" applyBorder="1" applyAlignment="1" applyProtection="1">
      <alignment horizontal="center"/>
    </xf>
    <xf numFmtId="38" fontId="198" fillId="45" borderId="46" xfId="17" applyNumberFormat="1" applyFont="1" applyFill="1" applyBorder="1" applyAlignment="1" applyProtection="1">
      <alignment horizontal="center"/>
    </xf>
    <xf numFmtId="0" fontId="44" fillId="16" borderId="144" xfId="7" applyFont="1" applyFill="1" applyBorder="1" applyAlignment="1" applyProtection="1">
      <alignment horizontal="center"/>
    </xf>
    <xf numFmtId="0" fontId="44" fillId="16" borderId="137" xfId="7" applyFont="1" applyFill="1" applyBorder="1" applyAlignment="1" applyProtection="1">
      <alignment horizontal="center"/>
    </xf>
    <xf numFmtId="0" fontId="44" fillId="16" borderId="69" xfId="7" applyFont="1" applyFill="1" applyBorder="1" applyAlignment="1" applyProtection="1">
      <alignment horizontal="center"/>
    </xf>
    <xf numFmtId="0" fontId="268" fillId="34" borderId="139" xfId="8" applyFont="1" applyFill="1" applyBorder="1" applyAlignment="1" applyProtection="1">
      <alignment horizontal="center"/>
    </xf>
    <xf numFmtId="1" fontId="44" fillId="18" borderId="112" xfId="7" applyNumberFormat="1" applyFont="1" applyFill="1" applyBorder="1" applyAlignment="1" applyProtection="1">
      <alignment horizontal="center"/>
    </xf>
    <xf numFmtId="0" fontId="44" fillId="18" borderId="112" xfId="7" applyNumberFormat="1" applyFont="1" applyFill="1" applyBorder="1" applyAlignment="1" applyProtection="1">
      <alignment horizontal="center"/>
    </xf>
    <xf numFmtId="0" fontId="4" fillId="16" borderId="50" xfId="4" applyFont="1" applyFill="1" applyBorder="1" applyAlignment="1" applyProtection="1">
      <alignment horizontal="right" vertical="top" wrapText="1"/>
    </xf>
    <xf numFmtId="0" fontId="4" fillId="16" borderId="0" xfId="4" applyFont="1" applyFill="1" applyAlignment="1" applyProtection="1">
      <alignment horizontal="right" vertical="top" wrapText="1"/>
    </xf>
    <xf numFmtId="3" fontId="131" fillId="16" borderId="45" xfId="0" applyNumberFormat="1" applyFont="1" applyFill="1" applyBorder="1" applyAlignment="1" applyProtection="1">
      <alignment horizontal="center" vertical="center"/>
    </xf>
    <xf numFmtId="0" fontId="10" fillId="16" borderId="50" xfId="4" applyFont="1" applyFill="1" applyBorder="1" applyAlignment="1" applyProtection="1">
      <alignment horizontal="center" vertical="center"/>
    </xf>
    <xf numFmtId="0" fontId="126" fillId="20" borderId="7" xfId="4" applyFont="1" applyFill="1" applyBorder="1" applyAlignment="1" applyProtection="1">
      <alignment horizontal="center" vertical="center" wrapText="1"/>
    </xf>
    <xf numFmtId="0" fontId="126" fillId="20" borderId="28" xfId="4" applyFont="1" applyFill="1" applyBorder="1" applyAlignment="1" applyProtection="1">
      <alignment horizontal="center" vertical="center" wrapText="1"/>
    </xf>
    <xf numFmtId="0" fontId="200" fillId="20" borderId="7" xfId="0" applyFont="1" applyFill="1" applyBorder="1" applyAlignment="1" applyProtection="1">
      <alignment horizontal="center" vertical="center" wrapText="1"/>
    </xf>
    <xf numFmtId="0" fontId="200" fillId="20" borderId="28" xfId="0" applyFont="1" applyFill="1" applyBorder="1" applyAlignment="1" applyProtection="1">
      <alignment horizontal="center" vertical="center" wrapText="1"/>
    </xf>
    <xf numFmtId="0" fontId="44" fillId="0" borderId="2" xfId="12" applyFont="1" applyFill="1" applyBorder="1" applyAlignment="1" applyProtection="1">
      <alignment horizontal="center" vertical="center" wrapText="1"/>
    </xf>
    <xf numFmtId="0" fontId="0" fillId="0" borderId="3" xfId="0" applyBorder="1" applyAlignment="1">
      <alignment vertical="center"/>
    </xf>
    <xf numFmtId="0" fontId="42" fillId="0" borderId="2" xfId="5" applyFont="1" applyBorder="1" applyAlignment="1" applyProtection="1">
      <alignment horizontal="center" vertical="center" wrapText="1"/>
    </xf>
    <xf numFmtId="0" fontId="0" fillId="0" borderId="3" xfId="0" applyBorder="1" applyAlignment="1">
      <alignment horizontal="center" vertical="center" wrapText="1"/>
    </xf>
    <xf numFmtId="0" fontId="36" fillId="0" borderId="2" xfId="5" applyFont="1" applyBorder="1" applyAlignment="1" applyProtection="1">
      <alignment horizontal="center" vertical="center"/>
    </xf>
    <xf numFmtId="0" fontId="0" fillId="0" borderId="3" xfId="0" applyBorder="1" applyAlignment="1">
      <alignment horizontal="center" vertical="center"/>
    </xf>
    <xf numFmtId="0" fontId="44" fillId="0" borderId="2" xfId="12" applyFont="1" applyFill="1" applyBorder="1" applyAlignment="1">
      <alignment horizontal="center" vertical="center" wrapText="1"/>
    </xf>
    <xf numFmtId="0" fontId="47" fillId="7" borderId="14" xfId="12" quotePrefix="1" applyFont="1" applyFill="1" applyBorder="1" applyAlignment="1">
      <alignment horizontal="left" vertical="center" wrapText="1"/>
    </xf>
    <xf numFmtId="0" fontId="57" fillId="7" borderId="25" xfId="5" applyFont="1" applyFill="1" applyBorder="1" applyAlignment="1">
      <alignment horizontal="left" vertical="center" wrapText="1"/>
    </xf>
    <xf numFmtId="0" fontId="60" fillId="7" borderId="141" xfId="12" applyFont="1" applyFill="1" applyBorder="1" applyAlignment="1" applyProtection="1">
      <alignment horizontal="left" vertical="center" wrapText="1"/>
    </xf>
    <xf numFmtId="0" fontId="62" fillId="7" borderId="140" xfId="5" applyFont="1" applyFill="1" applyBorder="1" applyAlignment="1" applyProtection="1">
      <alignment horizontal="left" vertical="center" wrapText="1"/>
    </xf>
    <xf numFmtId="0" fontId="60" fillId="7" borderId="195" xfId="12" applyFont="1" applyFill="1" applyBorder="1" applyAlignment="1" applyProtection="1">
      <alignment horizontal="left" vertical="center"/>
    </xf>
    <xf numFmtId="0" fontId="60" fillId="7" borderId="190" xfId="12" quotePrefix="1" applyFont="1" applyFill="1" applyBorder="1" applyAlignment="1" applyProtection="1">
      <alignment horizontal="left" vertical="center"/>
    </xf>
    <xf numFmtId="0" fontId="60" fillId="7" borderId="141" xfId="5" applyFont="1" applyFill="1" applyBorder="1" applyAlignment="1" applyProtection="1">
      <alignment horizontal="left" vertical="center"/>
    </xf>
    <xf numFmtId="0" fontId="60" fillId="7" borderId="140" xfId="5" applyFont="1" applyFill="1" applyBorder="1" applyAlignment="1" applyProtection="1">
      <alignment horizontal="left" vertical="center"/>
    </xf>
    <xf numFmtId="0" fontId="60" fillId="7" borderId="0" xfId="12" applyFont="1" applyFill="1" applyBorder="1" applyAlignment="1" applyProtection="1">
      <alignment horizontal="left" vertical="center" wrapText="1"/>
    </xf>
    <xf numFmtId="0" fontId="39" fillId="0" borderId="0" xfId="5" applyFont="1" applyAlignment="1">
      <alignment horizontal="left" vertical="center" wrapText="1"/>
    </xf>
    <xf numFmtId="0" fontId="34" fillId="0" borderId="0" xfId="5" applyAlignment="1">
      <alignment vertical="center" wrapText="1"/>
    </xf>
    <xf numFmtId="0" fontId="40" fillId="0" borderId="0" xfId="5" applyFont="1" applyAlignment="1">
      <alignment vertical="center" wrapText="1"/>
    </xf>
    <xf numFmtId="0" fontId="41" fillId="0" borderId="0" xfId="5" applyFont="1" applyAlignment="1">
      <alignment vertical="center" wrapText="1"/>
    </xf>
    <xf numFmtId="0" fontId="47" fillId="7" borderId="14" xfId="12" applyFont="1" applyFill="1" applyBorder="1" applyAlignment="1">
      <alignment horizontal="left" vertical="center" wrapText="1"/>
    </xf>
    <xf numFmtId="0" fontId="47" fillId="7" borderId="19" xfId="12" applyFont="1" applyFill="1" applyBorder="1" applyAlignment="1">
      <alignment horizontal="left" vertical="center" wrapText="1"/>
    </xf>
    <xf numFmtId="0" fontId="57" fillId="7" borderId="192" xfId="5" applyFont="1" applyFill="1" applyBorder="1" applyAlignment="1">
      <alignment horizontal="left" vertical="center" wrapText="1"/>
    </xf>
    <xf numFmtId="0" fontId="47" fillId="7" borderId="14" xfId="12" applyFont="1" applyFill="1" applyBorder="1" applyAlignment="1">
      <alignment vertical="center" wrapText="1"/>
    </xf>
    <xf numFmtId="0" fontId="47" fillId="7" borderId="25" xfId="12" applyFont="1" applyFill="1" applyBorder="1" applyAlignment="1">
      <alignment vertical="center" wrapText="1"/>
    </xf>
    <xf numFmtId="0" fontId="47" fillId="7" borderId="14" xfId="12" applyFont="1" applyFill="1" applyBorder="1" applyAlignment="1">
      <alignment horizontal="left" vertical="center"/>
    </xf>
    <xf numFmtId="0" fontId="47" fillId="7" borderId="25" xfId="12" applyFont="1" applyFill="1" applyBorder="1" applyAlignment="1">
      <alignment horizontal="left" vertical="center"/>
    </xf>
    <xf numFmtId="0" fontId="47" fillId="7" borderId="14" xfId="12" quotePrefix="1" applyFont="1" applyFill="1" applyBorder="1" applyAlignment="1">
      <alignment horizontal="left" vertical="center"/>
    </xf>
    <xf numFmtId="0" fontId="47" fillId="7" borderId="25" xfId="12" quotePrefix="1" applyFont="1" applyFill="1" applyBorder="1" applyAlignment="1">
      <alignment horizontal="left" vertical="center"/>
    </xf>
    <xf numFmtId="0" fontId="60" fillId="7" borderId="141" xfId="5" applyFont="1" applyFill="1" applyBorder="1" applyAlignment="1" applyProtection="1">
      <alignment vertical="center" wrapText="1"/>
    </xf>
    <xf numFmtId="0" fontId="62" fillId="7" borderId="140" xfId="5" applyFont="1" applyFill="1" applyBorder="1" applyAlignment="1" applyProtection="1">
      <alignment vertical="center" wrapText="1"/>
    </xf>
    <xf numFmtId="0" fontId="60" fillId="7" borderId="141" xfId="5" applyFont="1" applyFill="1" applyBorder="1" applyAlignment="1" applyProtection="1">
      <alignment horizontal="left" wrapText="1"/>
    </xf>
    <xf numFmtId="0" fontId="60" fillId="7" borderId="140" xfId="5" applyFont="1" applyFill="1" applyBorder="1" applyAlignment="1" applyProtection="1">
      <alignment horizontal="left" wrapText="1"/>
    </xf>
    <xf numFmtId="0" fontId="60" fillId="7" borderId="193" xfId="5" applyFont="1" applyFill="1" applyBorder="1" applyAlignment="1" applyProtection="1">
      <alignment vertical="center" wrapText="1"/>
    </xf>
    <xf numFmtId="0" fontId="62" fillId="7" borderId="194" xfId="5" applyFont="1" applyFill="1" applyBorder="1" applyAlignment="1" applyProtection="1">
      <alignment vertical="center" wrapText="1"/>
    </xf>
    <xf numFmtId="0" fontId="57" fillId="7" borderId="25" xfId="5" applyFont="1" applyFill="1" applyBorder="1" applyAlignment="1">
      <alignment vertical="center" wrapText="1"/>
    </xf>
    <xf numFmtId="0" fontId="47" fillId="7" borderId="25" xfId="12" applyFont="1" applyFill="1" applyBorder="1" applyAlignment="1">
      <alignment horizontal="left" vertical="center" wrapText="1"/>
    </xf>
    <xf numFmtId="0" fontId="47" fillId="7" borderId="14" xfId="5" applyFont="1" applyFill="1" applyBorder="1" applyAlignment="1">
      <alignment vertical="center" wrapText="1"/>
    </xf>
    <xf numFmtId="0" fontId="47" fillId="7" borderId="14" xfId="5" applyFont="1" applyFill="1" applyBorder="1" applyAlignment="1">
      <alignment horizontal="left" wrapText="1"/>
    </xf>
    <xf numFmtId="0" fontId="47" fillId="7" borderId="25" xfId="5" applyFont="1" applyFill="1" applyBorder="1" applyAlignment="1">
      <alignment horizontal="left" wrapText="1"/>
    </xf>
    <xf numFmtId="0" fontId="33" fillId="0" borderId="2" xfId="12" applyFont="1" applyFill="1" applyBorder="1" applyAlignment="1">
      <alignment horizontal="center" vertical="center" wrapText="1"/>
    </xf>
    <xf numFmtId="0" fontId="33" fillId="0" borderId="5" xfId="12" applyFont="1" applyFill="1" applyBorder="1" applyAlignment="1">
      <alignment horizontal="center" vertical="center" wrapText="1"/>
    </xf>
    <xf numFmtId="0" fontId="47" fillId="7" borderId="16" xfId="5" applyFont="1" applyFill="1" applyBorder="1" applyAlignment="1">
      <alignment vertical="center" wrapText="1"/>
    </xf>
    <xf numFmtId="0" fontId="57" fillId="7" borderId="188" xfId="5" applyFont="1" applyFill="1" applyBorder="1" applyAlignment="1">
      <alignment vertical="center" wrapText="1"/>
    </xf>
    <xf numFmtId="0" fontId="36" fillId="0" borderId="2" xfId="5" quotePrefix="1" applyFont="1" applyBorder="1" applyAlignment="1">
      <alignment horizontal="center" vertical="center" wrapText="1"/>
    </xf>
    <xf numFmtId="0" fontId="36" fillId="0" borderId="2" xfId="5" applyFont="1" applyBorder="1" applyAlignment="1">
      <alignment horizontal="left" vertical="center" wrapText="1"/>
    </xf>
    <xf numFmtId="0" fontId="0" fillId="0" borderId="3" xfId="0" applyBorder="1" applyAlignment="1">
      <alignment horizontal="left" vertical="center" wrapText="1"/>
    </xf>
    <xf numFmtId="0" fontId="47" fillId="7" borderId="14" xfId="5" applyFont="1" applyFill="1" applyBorder="1" applyAlignment="1">
      <alignment horizontal="left" vertical="center"/>
    </xf>
    <xf numFmtId="0" fontId="47" fillId="7" borderId="25" xfId="5" applyFont="1" applyFill="1" applyBorder="1" applyAlignment="1">
      <alignment horizontal="left" vertical="center"/>
    </xf>
    <xf numFmtId="0" fontId="47" fillId="7" borderId="19" xfId="12" quotePrefix="1" applyFont="1" applyFill="1" applyBorder="1" applyAlignment="1">
      <alignment horizontal="left" vertical="center" wrapText="1"/>
    </xf>
    <xf numFmtId="0" fontId="47" fillId="7" borderId="19" xfId="12" quotePrefix="1" applyFont="1" applyFill="1" applyBorder="1" applyAlignment="1">
      <alignment horizontal="left" wrapText="1"/>
    </xf>
    <xf numFmtId="0" fontId="57" fillId="7" borderId="192" xfId="5" applyFont="1" applyFill="1" applyBorder="1" applyAlignment="1">
      <alignment horizontal="left" wrapText="1"/>
    </xf>
    <xf numFmtId="0" fontId="47" fillId="7" borderId="14" xfId="12" applyFont="1" applyFill="1" applyBorder="1" applyAlignment="1">
      <alignment horizontal="left" wrapText="1"/>
    </xf>
    <xf numFmtId="0" fontId="47" fillId="7" borderId="25" xfId="12" applyFont="1" applyFill="1" applyBorder="1" applyAlignment="1">
      <alignment horizontal="left" wrapText="1"/>
    </xf>
    <xf numFmtId="0" fontId="47" fillId="7" borderId="19" xfId="12" applyFont="1" applyFill="1" applyBorder="1" applyAlignment="1">
      <alignment vertical="center" wrapText="1"/>
    </xf>
    <xf numFmtId="0" fontId="57" fillId="7" borderId="192" xfId="5" applyFont="1" applyFill="1" applyBorder="1" applyAlignment="1">
      <alignment vertical="center" wrapText="1"/>
    </xf>
    <xf numFmtId="0" fontId="47" fillId="7" borderId="16" xfId="12" applyFont="1" applyFill="1" applyBorder="1" applyAlignment="1">
      <alignment vertical="center" wrapText="1"/>
    </xf>
    <xf numFmtId="0" fontId="47" fillId="7" borderId="62" xfId="12" applyFont="1" applyFill="1" applyBorder="1" applyAlignment="1">
      <alignment vertical="center" wrapText="1"/>
    </xf>
    <xf numFmtId="0" fontId="59" fillId="0" borderId="2" xfId="12" applyFont="1" applyFill="1" applyBorder="1" applyAlignment="1">
      <alignment horizontal="center" vertical="center" wrapText="1"/>
    </xf>
    <xf numFmtId="0" fontId="59" fillId="0" borderId="3" xfId="12" applyFont="1" applyFill="1" applyBorder="1" applyAlignment="1">
      <alignment horizontal="center" vertical="center" wrapText="1"/>
    </xf>
    <xf numFmtId="0" fontId="47" fillId="7" borderId="16" xfId="12" quotePrefix="1" applyFont="1" applyFill="1" applyBorder="1" applyAlignment="1">
      <alignment horizontal="left" vertical="center" wrapText="1"/>
    </xf>
    <xf numFmtId="0" fontId="57" fillId="7" borderId="188" xfId="5" applyFont="1" applyFill="1" applyBorder="1" applyAlignment="1">
      <alignment horizontal="left" vertical="center" wrapText="1"/>
    </xf>
    <xf numFmtId="1" fontId="4" fillId="0" borderId="2" xfId="4" applyNumberFormat="1" applyFont="1" applyBorder="1" applyAlignment="1">
      <alignment horizontal="left" vertical="center" wrapText="1"/>
    </xf>
    <xf numFmtId="0" fontId="47" fillId="7" borderId="25" xfId="12" quotePrefix="1" applyFont="1" applyFill="1" applyBorder="1" applyAlignment="1">
      <alignment horizontal="left" vertical="center" wrapText="1"/>
    </xf>
    <xf numFmtId="0" fontId="47" fillId="7" borderId="14" xfId="5" applyFont="1" applyFill="1" applyBorder="1" applyAlignment="1">
      <alignment horizontal="left"/>
    </xf>
    <xf numFmtId="0" fontId="47" fillId="7" borderId="25" xfId="5" applyFont="1" applyFill="1" applyBorder="1" applyAlignment="1">
      <alignment horizontal="left"/>
    </xf>
    <xf numFmtId="0" fontId="47" fillId="7" borderId="14" xfId="5" applyFont="1" applyFill="1" applyBorder="1" applyAlignment="1">
      <alignment wrapText="1"/>
    </xf>
    <xf numFmtId="0" fontId="57" fillId="7" borderId="25" xfId="5" applyFont="1" applyFill="1" applyBorder="1" applyAlignment="1">
      <alignment wrapText="1"/>
    </xf>
    <xf numFmtId="0" fontId="47" fillId="7" borderId="18" xfId="5" applyFont="1" applyFill="1" applyBorder="1" applyAlignment="1">
      <alignment horizontal="left" vertical="center"/>
    </xf>
    <xf numFmtId="0" fontId="47" fillId="7" borderId="191" xfId="5" applyFont="1" applyFill="1" applyBorder="1" applyAlignment="1">
      <alignment horizontal="left" vertical="center"/>
    </xf>
    <xf numFmtId="0" fontId="44" fillId="0" borderId="5" xfId="14" applyFont="1" applyFill="1" applyBorder="1" applyAlignment="1">
      <alignment horizontal="center" vertical="center" wrapText="1"/>
    </xf>
    <xf numFmtId="0" fontId="36" fillId="0" borderId="3" xfId="5" quotePrefix="1" applyFont="1" applyBorder="1" applyAlignment="1">
      <alignment horizontal="center" vertical="center" wrapText="1"/>
    </xf>
    <xf numFmtId="0" fontId="36" fillId="0" borderId="8" xfId="5" quotePrefix="1" applyFont="1" applyBorder="1" applyAlignment="1">
      <alignment horizontal="center" vertical="center" wrapText="1"/>
    </xf>
    <xf numFmtId="0" fontId="36" fillId="0" borderId="13" xfId="5" quotePrefix="1" applyFont="1" applyBorder="1" applyAlignment="1">
      <alignment horizontal="center" vertical="center" wrapText="1"/>
    </xf>
    <xf numFmtId="0" fontId="9" fillId="0" borderId="2" xfId="12" applyFont="1" applyFill="1" applyBorder="1" applyAlignment="1">
      <alignment horizontal="left" vertical="center" wrapText="1"/>
    </xf>
    <xf numFmtId="3" fontId="42" fillId="12" borderId="7" xfId="5" applyNumberFormat="1" applyFont="1" applyFill="1" applyBorder="1" applyAlignment="1">
      <alignment horizontal="center" vertical="center" wrapText="1"/>
    </xf>
    <xf numFmtId="3" fontId="42" fillId="12" borderId="9" xfId="5" applyNumberFormat="1" applyFont="1" applyFill="1" applyBorder="1" applyAlignment="1">
      <alignment horizontal="center" vertical="center" wrapText="1"/>
    </xf>
    <xf numFmtId="3" fontId="42" fillId="12" borderId="21" xfId="5" applyNumberFormat="1" applyFont="1" applyFill="1" applyBorder="1" applyAlignment="1">
      <alignment horizontal="center" vertical="center" wrapText="1"/>
    </xf>
    <xf numFmtId="0" fontId="44" fillId="0" borderId="3" xfId="12" applyFont="1" applyFill="1" applyBorder="1" applyAlignment="1">
      <alignment horizontal="center" vertical="center" wrapText="1"/>
    </xf>
    <xf numFmtId="0" fontId="45" fillId="0" borderId="4" xfId="5" applyFont="1" applyBorder="1" applyAlignment="1">
      <alignment horizontal="left" vertical="center" wrapText="1"/>
    </xf>
    <xf numFmtId="0" fontId="45" fillId="0" borderId="15" xfId="5" applyFont="1" applyBorder="1" applyAlignment="1">
      <alignment horizontal="left" vertical="center" wrapText="1"/>
    </xf>
    <xf numFmtId="0" fontId="36" fillId="0" borderId="10" xfId="5" applyFont="1" applyBorder="1" applyAlignment="1">
      <alignment horizontal="center" vertical="center" wrapText="1"/>
    </xf>
    <xf numFmtId="0" fontId="36" fillId="0" borderId="121" xfId="5" applyFont="1" applyBorder="1" applyAlignment="1">
      <alignment horizontal="center" vertical="center" wrapText="1"/>
    </xf>
    <xf numFmtId="0" fontId="0" fillId="0" borderId="9" xfId="0" applyBorder="1"/>
    <xf numFmtId="0" fontId="0" fillId="0" borderId="21" xfId="0" applyBorder="1"/>
    <xf numFmtId="0" fontId="47" fillId="7" borderId="189" xfId="12" quotePrefix="1" applyFont="1" applyFill="1" applyBorder="1" applyAlignment="1">
      <alignment horizontal="left" vertical="center"/>
    </xf>
    <xf numFmtId="0" fontId="47" fillId="7" borderId="190"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0" fillId="7" borderId="0" xfId="5" applyFont="1" applyFill="1" applyAlignment="1" applyProtection="1">
      <alignment vertical="center" wrapText="1"/>
      <protection locked="0"/>
    </xf>
    <xf numFmtId="0" fontId="41" fillId="0" borderId="0" xfId="5" applyFont="1" applyAlignment="1" applyProtection="1">
      <alignment vertical="center" wrapText="1"/>
      <protection locked="0"/>
    </xf>
    <xf numFmtId="0" fontId="47" fillId="7" borderId="16" xfId="12" quotePrefix="1" applyFont="1" applyFill="1" applyBorder="1" applyAlignment="1">
      <alignment horizontal="left" vertical="center"/>
    </xf>
    <xf numFmtId="0" fontId="47" fillId="7" borderId="188" xfId="12" quotePrefix="1" applyFont="1" applyFill="1" applyBorder="1" applyAlignment="1">
      <alignment horizontal="left" vertical="center"/>
    </xf>
    <xf numFmtId="0" fontId="36" fillId="0" borderId="2" xfId="5" applyFont="1" applyBorder="1" applyAlignment="1">
      <alignment horizontal="center" vertical="center" wrapText="1"/>
    </xf>
    <xf numFmtId="1" fontId="183" fillId="22" borderId="25" xfId="4" applyNumberFormat="1" applyFont="1" applyFill="1" applyBorder="1" applyAlignment="1" applyProtection="1">
      <alignment horizontal="center" vertical="center"/>
      <protection locked="0"/>
    </xf>
    <xf numFmtId="1" fontId="183" fillId="22" borderId="41" xfId="4" applyNumberFormat="1" applyFont="1" applyFill="1" applyBorder="1" applyAlignment="1" applyProtection="1">
      <alignment horizontal="center" vertical="center"/>
      <protection locked="0"/>
    </xf>
    <xf numFmtId="0" fontId="4" fillId="16" borderId="50" xfId="4" applyFont="1" applyFill="1" applyBorder="1" applyAlignment="1">
      <alignment horizontal="right" vertical="top" wrapText="1"/>
    </xf>
    <xf numFmtId="0" fontId="4" fillId="16" borderId="0" xfId="4" applyFont="1" applyFill="1" applyAlignment="1">
      <alignment horizontal="right" vertical="top" wrapText="1"/>
    </xf>
    <xf numFmtId="3" fontId="274" fillId="18" borderId="25" xfId="4" applyNumberFormat="1" applyFont="1" applyFill="1" applyBorder="1" applyAlignment="1" applyProtection="1">
      <alignment horizontal="center" vertical="center"/>
      <protection locked="0"/>
    </xf>
    <xf numFmtId="3" fontId="274" fillId="18" borderId="40" xfId="4" applyNumberFormat="1" applyFont="1" applyFill="1" applyBorder="1" applyAlignment="1" applyProtection="1">
      <alignment horizontal="center" vertical="center"/>
      <protection locked="0"/>
    </xf>
    <xf numFmtId="3" fontId="274" fillId="18" borderId="41" xfId="4" applyNumberFormat="1" applyFont="1" applyFill="1" applyBorder="1" applyAlignment="1" applyProtection="1">
      <alignment horizontal="center" vertical="center"/>
      <protection locked="0"/>
    </xf>
    <xf numFmtId="0" fontId="15" fillId="16" borderId="50" xfId="4" applyFont="1" applyFill="1" applyBorder="1" applyAlignment="1" applyProtection="1">
      <alignment horizontal="center" vertical="center"/>
    </xf>
    <xf numFmtId="0" fontId="15" fillId="16" borderId="58" xfId="4" applyFont="1" applyFill="1" applyBorder="1" applyAlignment="1" applyProtection="1">
      <alignment horizontal="center"/>
    </xf>
    <xf numFmtId="3" fontId="207" fillId="18" borderId="25" xfId="4" applyNumberFormat="1" applyFont="1" applyFill="1" applyBorder="1" applyAlignment="1" applyProtection="1">
      <alignment horizontal="center" vertical="center"/>
      <protection locked="0"/>
    </xf>
    <xf numFmtId="3" fontId="207" fillId="18" borderId="40" xfId="4" applyNumberFormat="1" applyFont="1" applyFill="1" applyBorder="1" applyAlignment="1" applyProtection="1">
      <alignment horizontal="center" vertical="center"/>
      <protection locked="0"/>
    </xf>
    <xf numFmtId="3" fontId="207" fillId="18" borderId="41" xfId="4" applyNumberFormat="1" applyFont="1" applyFill="1" applyBorder="1" applyAlignment="1" applyProtection="1">
      <alignment horizontal="center" vertical="center"/>
      <protection locked="0"/>
    </xf>
    <xf numFmtId="0" fontId="189" fillId="29" borderId="40" xfId="4" applyFont="1" applyFill="1" applyBorder="1" applyAlignment="1">
      <alignment horizontal="left" vertical="center"/>
    </xf>
    <xf numFmtId="0" fontId="189" fillId="29" borderId="40" xfId="4" applyFont="1" applyFill="1" applyBorder="1" applyAlignment="1">
      <alignment vertical="center" wrapText="1"/>
    </xf>
    <xf numFmtId="0" fontId="273" fillId="29" borderId="40" xfId="4" applyFont="1" applyFill="1" applyBorder="1" applyAlignment="1">
      <alignment vertical="center" wrapText="1"/>
    </xf>
    <xf numFmtId="0" fontId="189" fillId="29" borderId="40" xfId="12" applyFont="1" applyFill="1" applyBorder="1" applyAlignment="1">
      <alignment horizontal="left" vertical="center"/>
    </xf>
    <xf numFmtId="0" fontId="189" fillId="29" borderId="40" xfId="12" applyFont="1" applyFill="1" applyBorder="1" applyAlignment="1">
      <alignment horizontal="left" vertical="center" wrapText="1"/>
    </xf>
    <xf numFmtId="0" fontId="272" fillId="29" borderId="40" xfId="4" applyFont="1" applyFill="1" applyBorder="1" applyAlignment="1">
      <alignment horizontal="left" vertical="center" wrapText="1"/>
    </xf>
    <xf numFmtId="0" fontId="189" fillId="29" borderId="40" xfId="12" quotePrefix="1" applyFont="1" applyFill="1" applyBorder="1" applyAlignment="1">
      <alignment horizontal="left" vertical="center" wrapText="1"/>
    </xf>
    <xf numFmtId="0" fontId="273" fillId="29" borderId="40" xfId="4" applyFont="1" applyFill="1" applyBorder="1" applyAlignment="1">
      <alignment horizontal="left" vertical="center" wrapText="1"/>
    </xf>
    <xf numFmtId="0" fontId="189" fillId="29" borderId="40" xfId="12" applyFont="1" applyFill="1" applyBorder="1" applyAlignment="1">
      <alignment vertical="center" wrapText="1"/>
    </xf>
    <xf numFmtId="0" fontId="272" fillId="29" borderId="40" xfId="4" applyFont="1" applyFill="1" applyBorder="1" applyAlignment="1">
      <alignment vertical="center" wrapText="1"/>
    </xf>
    <xf numFmtId="0" fontId="189" fillId="29" borderId="58" xfId="12" applyFont="1" applyFill="1" applyBorder="1" applyAlignment="1">
      <alignment vertical="center" wrapText="1"/>
    </xf>
    <xf numFmtId="0" fontId="189" fillId="29" borderId="62" xfId="12" applyFont="1" applyFill="1" applyBorder="1" applyAlignment="1">
      <alignment horizontal="left" vertical="center"/>
    </xf>
    <xf numFmtId="0" fontId="189" fillId="29" borderId="40" xfId="4" applyFont="1" applyFill="1" applyBorder="1" applyAlignment="1">
      <alignment horizontal="left" vertical="center" wrapText="1"/>
    </xf>
    <xf numFmtId="0" fontId="189" fillId="29" borderId="62" xfId="4" applyFont="1" applyFill="1" applyBorder="1" applyAlignment="1">
      <alignment horizontal="left" vertical="center" wrapText="1"/>
    </xf>
    <xf numFmtId="0" fontId="182" fillId="22" borderId="25" xfId="4" applyFont="1" applyFill="1" applyBorder="1" applyAlignment="1" applyProtection="1">
      <alignment horizontal="center" vertical="center" wrapText="1"/>
    </xf>
    <xf numFmtId="0" fontId="182" fillId="22" borderId="40" xfId="4" applyFont="1" applyFill="1" applyBorder="1" applyAlignment="1" applyProtection="1">
      <alignment horizontal="center" vertical="center" wrapText="1"/>
    </xf>
    <xf numFmtId="0" fontId="182" fillId="22" borderId="41" xfId="4" applyFont="1" applyFill="1" applyBorder="1" applyAlignment="1" applyProtection="1">
      <alignment horizontal="center" vertical="center" wrapText="1"/>
    </xf>
    <xf numFmtId="0" fontId="186" fillId="25" borderId="40" xfId="12" quotePrefix="1" applyFont="1" applyFill="1" applyBorder="1" applyAlignment="1">
      <alignment horizontal="left" vertical="center" wrapText="1"/>
    </xf>
    <xf numFmtId="0" fontId="271" fillId="25" borderId="40" xfId="4" applyFont="1" applyFill="1" applyBorder="1" applyAlignment="1">
      <alignment horizontal="left" vertical="center" wrapText="1"/>
    </xf>
    <xf numFmtId="0" fontId="4"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251" fillId="18" borderId="25" xfId="4" applyFont="1" applyFill="1" applyBorder="1" applyAlignment="1" applyProtection="1">
      <alignment vertical="center" wrapText="1"/>
    </xf>
    <xf numFmtId="0" fontId="251" fillId="18" borderId="40" xfId="4" applyFont="1" applyFill="1" applyBorder="1" applyAlignment="1" applyProtection="1">
      <alignment vertical="center" wrapText="1"/>
    </xf>
    <xf numFmtId="0" fontId="251" fillId="18" borderId="41" xfId="4" applyFont="1" applyFill="1" applyBorder="1" applyAlignment="1" applyProtection="1">
      <alignment vertical="center" wrapText="1"/>
    </xf>
    <xf numFmtId="0" fontId="4" fillId="0" borderId="0" xfId="4" applyFont="1" applyFill="1" applyAlignment="1" applyProtection="1">
      <alignment horizontal="left" vertical="center" wrapText="1"/>
    </xf>
    <xf numFmtId="0" fontId="6" fillId="0" borderId="0" xfId="4" applyFont="1" applyFill="1" applyAlignment="1" applyProtection="1">
      <alignment vertical="center" wrapText="1"/>
    </xf>
    <xf numFmtId="0" fontId="189" fillId="29" borderId="40" xfId="12" quotePrefix="1" applyFont="1" applyFill="1" applyBorder="1" applyAlignment="1">
      <alignment horizontal="left" vertical="center"/>
    </xf>
    <xf numFmtId="0" fontId="186" fillId="25" borderId="40" xfId="12" quotePrefix="1" applyFont="1" applyFill="1" applyBorder="1" applyAlignment="1" applyProtection="1">
      <alignment horizontal="left" vertical="center" wrapText="1"/>
    </xf>
    <xf numFmtId="0" fontId="271" fillId="25" borderId="40" xfId="4" applyFont="1" applyFill="1" applyBorder="1" applyAlignment="1" applyProtection="1">
      <alignment horizontal="left" vertical="center" wrapText="1"/>
    </xf>
    <xf numFmtId="0" fontId="171" fillId="22" borderId="25" xfId="2" applyFill="1" applyBorder="1" applyAlignment="1" applyProtection="1">
      <alignment horizontal="center" vertical="center"/>
      <protection locked="0"/>
    </xf>
    <xf numFmtId="0" fontId="44" fillId="22" borderId="40" xfId="4" applyFont="1" applyFill="1" applyBorder="1" applyAlignment="1" applyProtection="1">
      <alignment horizontal="center" vertical="center"/>
      <protection locked="0"/>
    </xf>
    <xf numFmtId="0" fontId="44" fillId="22" borderId="41" xfId="4" applyFont="1" applyFill="1" applyBorder="1" applyAlignment="1" applyProtection="1">
      <alignment horizontal="center" vertical="center"/>
      <protection locked="0"/>
    </xf>
    <xf numFmtId="0" fontId="184" fillId="22" borderId="40" xfId="4" applyFont="1" applyFill="1" applyBorder="1" applyAlignment="1" applyProtection="1">
      <alignment horizontal="left"/>
    </xf>
    <xf numFmtId="0" fontId="184" fillId="22" borderId="40" xfId="4" applyFont="1" applyFill="1" applyBorder="1" applyAlignment="1" applyProtection="1">
      <alignment horizontal="left" vertical="center"/>
    </xf>
    <xf numFmtId="0" fontId="184" fillId="22" borderId="40" xfId="12" applyFont="1" applyFill="1" applyBorder="1" applyAlignment="1" applyProtection="1">
      <alignment horizontal="left" vertical="center"/>
    </xf>
    <xf numFmtId="0" fontId="184" fillId="22" borderId="40" xfId="12" quotePrefix="1" applyFont="1" applyFill="1" applyBorder="1" applyAlignment="1" applyProtection="1">
      <alignment horizontal="left" vertical="center"/>
    </xf>
    <xf numFmtId="0" fontId="184" fillId="22" borderId="40" xfId="4" applyFont="1" applyFill="1" applyBorder="1" applyAlignment="1" applyProtection="1">
      <alignment vertical="center" wrapText="1"/>
    </xf>
    <xf numFmtId="0" fontId="270" fillId="22" borderId="40" xfId="4" applyFont="1" applyFill="1" applyBorder="1" applyAlignment="1" applyProtection="1">
      <alignment vertical="center" wrapText="1"/>
    </xf>
    <xf numFmtId="0" fontId="184" fillId="22" borderId="40" xfId="12" quotePrefix="1" applyFont="1" applyFill="1" applyBorder="1" applyAlignment="1" applyProtection="1">
      <alignment horizontal="left" vertical="center" wrapText="1"/>
    </xf>
    <xf numFmtId="0" fontId="270" fillId="22" borderId="40" xfId="4" applyFont="1" applyFill="1" applyBorder="1" applyAlignment="1" applyProtection="1">
      <alignment horizontal="left" vertical="center" wrapText="1"/>
    </xf>
    <xf numFmtId="0" fontId="184" fillId="22" borderId="62" xfId="4" applyFont="1" applyFill="1" applyBorder="1" applyAlignment="1" applyProtection="1">
      <alignment horizontal="left" vertical="center"/>
    </xf>
    <xf numFmtId="0" fontId="103" fillId="11" borderId="40" xfId="12" quotePrefix="1" applyFont="1" applyFill="1" applyBorder="1" applyAlignment="1" applyProtection="1">
      <alignment horizontal="left" vertical="center"/>
    </xf>
    <xf numFmtId="0" fontId="103" fillId="11" borderId="41" xfId="12" quotePrefix="1" applyFont="1" applyFill="1" applyBorder="1" applyAlignment="1" applyProtection="1">
      <alignment horizontal="left" vertical="center"/>
    </xf>
    <xf numFmtId="0" fontId="184" fillId="22" borderId="40" xfId="12" applyFont="1" applyFill="1" applyBorder="1" applyAlignment="1" applyProtection="1">
      <alignment vertical="center"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182" fillId="22" borderId="25" xfId="4" applyFont="1" applyFill="1" applyBorder="1" applyAlignment="1" applyProtection="1">
      <alignment horizontal="center" vertical="center" wrapText="1"/>
      <protection locked="0"/>
    </xf>
    <xf numFmtId="0" fontId="182" fillId="22" borderId="40" xfId="4" applyFont="1" applyFill="1" applyBorder="1" applyAlignment="1" applyProtection="1">
      <alignment horizontal="center" vertical="center" wrapText="1"/>
      <protection locked="0"/>
    </xf>
    <xf numFmtId="0" fontId="182" fillId="22" borderId="41" xfId="4" applyFont="1" applyFill="1" applyBorder="1" applyAlignment="1" applyProtection="1">
      <alignment horizontal="center" vertical="center" wrapText="1"/>
      <protection locked="0"/>
    </xf>
    <xf numFmtId="0" fontId="103" fillId="11" borderId="58" xfId="12" quotePrefix="1" applyFont="1" applyFill="1" applyBorder="1" applyAlignment="1" applyProtection="1">
      <alignment horizontal="left" vertical="center"/>
    </xf>
    <xf numFmtId="0" fontId="103" fillId="11" borderId="196" xfId="12" quotePrefix="1" applyFont="1" applyFill="1" applyBorder="1" applyAlignment="1" applyProtection="1">
      <alignment horizontal="left" vertical="center"/>
    </xf>
    <xf numFmtId="14" fontId="73" fillId="18" borderId="25" xfId="9" applyNumberFormat="1" applyFont="1" applyFill="1" applyBorder="1" applyAlignment="1" applyProtection="1">
      <alignment horizontal="center" vertical="center"/>
      <protection locked="0"/>
    </xf>
    <xf numFmtId="14" fontId="73" fillId="18" borderId="41" xfId="9" applyNumberFormat="1" applyFont="1" applyFill="1" applyBorder="1" applyAlignment="1" applyProtection="1">
      <alignment horizontal="center" vertical="center"/>
      <protection locked="0"/>
    </xf>
    <xf numFmtId="0" fontId="184" fillId="18" borderId="25" xfId="4" applyFont="1" applyFill="1" applyBorder="1" applyAlignment="1" applyProtection="1">
      <alignment horizontal="left" vertical="center"/>
    </xf>
    <xf numFmtId="0" fontId="184" fillId="18" borderId="40" xfId="4" applyFont="1" applyFill="1" applyBorder="1" applyAlignment="1" applyProtection="1">
      <alignment horizontal="left" vertical="center"/>
    </xf>
    <xf numFmtId="0" fontId="184" fillId="22" borderId="40" xfId="4" applyFont="1" applyFill="1" applyBorder="1" applyAlignment="1" applyProtection="1">
      <alignment wrapText="1"/>
    </xf>
    <xf numFmtId="0" fontId="270" fillId="22" borderId="40" xfId="4" applyFont="1" applyFill="1" applyBorder="1" applyAlignment="1" applyProtection="1">
      <alignment wrapText="1"/>
    </xf>
    <xf numFmtId="165" fontId="4" fillId="16" borderId="0" xfId="4" applyNumberFormat="1" applyFont="1" applyFill="1" applyBorder="1" applyAlignment="1" applyProtection="1">
      <alignment horizontal="left" wrapText="1"/>
    </xf>
    <xf numFmtId="0" fontId="251" fillId="18" borderId="25" xfId="4" applyFont="1" applyFill="1" applyBorder="1" applyAlignment="1" applyProtection="1">
      <alignment horizontal="center" vertical="center" wrapText="1"/>
    </xf>
    <xf numFmtId="0" fontId="251" fillId="18" borderId="40" xfId="4" applyFont="1" applyFill="1" applyBorder="1" applyAlignment="1" applyProtection="1">
      <alignment horizontal="center" vertical="center" wrapText="1"/>
    </xf>
    <xf numFmtId="0" fontId="251" fillId="18" borderId="41" xfId="4" applyFont="1" applyFill="1" applyBorder="1" applyAlignment="1" applyProtection="1">
      <alignment horizontal="center" vertical="center" wrapText="1"/>
    </xf>
    <xf numFmtId="0" fontId="7" fillId="18" borderId="25" xfId="4" applyFont="1" applyFill="1" applyBorder="1" applyAlignment="1" applyProtection="1">
      <alignment horizontal="left" vertical="center"/>
    </xf>
    <xf numFmtId="0" fontId="7" fillId="18" borderId="40" xfId="4" applyFont="1" applyFill="1" applyBorder="1" applyAlignment="1" applyProtection="1">
      <alignment horizontal="left" vertical="center"/>
    </xf>
    <xf numFmtId="165" fontId="4" fillId="16" borderId="0" xfId="4" applyNumberFormat="1" applyFont="1" applyFill="1" applyBorder="1" applyAlignment="1" applyProtection="1">
      <alignment horizontal="left" wrapText="1"/>
      <protection locked="0"/>
    </xf>
  </cellXfs>
  <cellStyles count="18">
    <cellStyle name="Comma" xfId="1" builtinId="3"/>
    <cellStyle name="Hyperlink" xfId="2" builtinId="8"/>
    <cellStyle name="Hyperlink 2" xfId="3"/>
    <cellStyle name="Normal" xfId="0" builtinId="0"/>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s>
  <dxfs count="196">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6" formatCode="#,##0;\(#,##0\)"/>
      <fill>
        <patternFill>
          <bgColor rgb="FFFF0000"/>
        </patternFill>
      </fill>
    </dxf>
    <dxf>
      <font>
        <color rgb="FFFFFF00"/>
      </font>
      <numFmt numFmtId="176" formatCode="#,##0;\(#,##0\)"/>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76"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CC"/>
      </font>
      <numFmt numFmtId="1" formatCode="0"/>
      <fill>
        <patternFill>
          <bgColor rgb="FFFFFFCC"/>
        </patternFill>
      </fill>
    </dxf>
    <dxf>
      <font>
        <color rgb="FFFFFF00"/>
      </font>
      <fill>
        <patternFill>
          <bgColor rgb="FF000099"/>
        </patternFill>
      </fill>
    </dxf>
    <dxf>
      <font>
        <color rgb="FFFFFF00"/>
      </font>
      <numFmt numFmtId="176"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76" zoomScaleNormal="76" workbookViewId="0">
      <pane xSplit="5" ySplit="10" topLeftCell="F68" activePane="bottomRight" state="frozen"/>
      <selection pane="topRight" activeCell="D1" sqref="D1"/>
      <selection pane="bottomLeft" activeCell="A11" sqref="A11"/>
      <selection pane="bottomRight" activeCell="G83" sqref="G83"/>
    </sheetView>
  </sheetViews>
  <sheetFormatPr defaultRowHeight="15"/>
  <cols>
    <col min="1" max="1" width="3.7109375" style="1646" customWidth="1"/>
    <col min="2" max="2" width="20.140625" style="1646" customWidth="1"/>
    <col min="3" max="3" width="22.42578125" style="1646" customWidth="1"/>
    <col min="4" max="4" width="34.5703125" style="1646" customWidth="1"/>
    <col min="5" max="5" width="0.7109375" style="1646" customWidth="1"/>
    <col min="6" max="7" width="17.140625" style="1646" customWidth="1"/>
    <col min="8" max="8" width="0.7109375" style="1646" customWidth="1"/>
    <col min="9" max="9" width="16.7109375" style="1646" customWidth="1"/>
    <col min="10" max="10" width="17.140625" style="1646" customWidth="1"/>
    <col min="11" max="11" width="0.7109375" style="1646" customWidth="1"/>
    <col min="12" max="12" width="17.140625" style="1646" customWidth="1"/>
    <col min="13" max="13" width="0.7109375" style="1646" customWidth="1"/>
    <col min="14" max="14" width="17.140625" style="1646" customWidth="1"/>
    <col min="15" max="15" width="3.5703125" style="1646" customWidth="1"/>
    <col min="16" max="17" width="20" style="1667" customWidth="1"/>
    <col min="18" max="18" width="1.140625" style="1667" customWidth="1"/>
    <col min="19" max="19" width="59.5703125" style="1646" customWidth="1"/>
    <col min="20" max="21" width="12.28515625" style="1646" customWidth="1"/>
    <col min="22" max="22" width="1.140625" style="1646" customWidth="1"/>
    <col min="23" max="24" width="12.28515625" style="1646" customWidth="1"/>
    <col min="25" max="26" width="9.140625" style="1646"/>
    <col min="27" max="27" width="10.42578125" style="1646" customWidth="1"/>
    <col min="28" max="16384" width="9.140625" style="1646"/>
  </cols>
  <sheetData>
    <row r="1" spans="1:27" s="1501" customFormat="1" ht="15.75" customHeight="1">
      <c r="A1" s="1493"/>
      <c r="B1" s="1494" t="s">
        <v>1495</v>
      </c>
      <c r="C1" s="1494"/>
      <c r="D1" s="1494"/>
      <c r="E1" s="1495"/>
      <c r="F1" s="1496" t="s">
        <v>1496</v>
      </c>
      <c r="G1" s="1497" t="s">
        <v>1497</v>
      </c>
      <c r="H1" s="1495"/>
      <c r="I1" s="1498" t="s">
        <v>1498</v>
      </c>
      <c r="J1" s="1498"/>
      <c r="K1" s="1495"/>
      <c r="L1" s="1499" t="s">
        <v>1499</v>
      </c>
      <c r="M1" s="1495"/>
      <c r="N1" s="1500"/>
      <c r="O1" s="1495"/>
      <c r="P1" s="1653" t="s">
        <v>1623</v>
      </c>
      <c r="Q1" s="1654"/>
      <c r="R1" s="1700"/>
      <c r="S1" s="1493"/>
      <c r="T1" s="1493"/>
      <c r="U1" s="1493"/>
      <c r="V1" s="1493"/>
      <c r="W1" s="1511"/>
      <c r="X1" s="1511"/>
      <c r="Y1" s="1511"/>
      <c r="Z1" s="1511"/>
      <c r="AA1" s="1511"/>
    </row>
    <row r="2" spans="1:27" s="1506" customFormat="1" ht="20.25" customHeight="1">
      <c r="A2" s="1493"/>
      <c r="B2" s="2033" t="str">
        <f>+OTCHET!B9</f>
        <v>Съвет за електронни медии</v>
      </c>
      <c r="C2" s="2034"/>
      <c r="D2" s="2035"/>
      <c r="E2" s="1503"/>
      <c r="F2" s="1836">
        <f>+OTCHET!H9</f>
        <v>121565598</v>
      </c>
      <c r="G2" s="1869" t="str">
        <f>+OTCHET!F12</f>
        <v>4400</v>
      </c>
      <c r="H2" s="1504"/>
      <c r="I2" s="2036" t="str">
        <f>+OTCHET!H607</f>
        <v>www.cem.bg</v>
      </c>
      <c r="J2" s="2037"/>
      <c r="K2" s="1500"/>
      <c r="L2" s="2038" t="str">
        <f>+OTCHET!H605</f>
        <v>n.nikolova@cem.bg</v>
      </c>
      <c r="M2" s="2039"/>
      <c r="N2" s="2040"/>
      <c r="O2" s="1505"/>
      <c r="P2" s="1652">
        <f>+OTCHET!E15</f>
        <v>0</v>
      </c>
      <c r="Q2" s="1656" t="str">
        <f>+OTCHET!F15</f>
        <v>БЮДЖЕТ</v>
      </c>
      <c r="R2" s="1658"/>
      <c r="S2" s="1493" t="s">
        <v>1718</v>
      </c>
      <c r="T2" s="2041">
        <f>+OTCHET!I9</f>
        <v>44000004</v>
      </c>
      <c r="U2" s="2042"/>
      <c r="V2" s="1505"/>
      <c r="W2" s="1511"/>
      <c r="X2" s="1511"/>
      <c r="Y2" s="1511"/>
      <c r="Z2" s="1511"/>
      <c r="AA2" s="1511"/>
    </row>
    <row r="3" spans="1:27" s="1506" customFormat="1" ht="4.5" customHeight="1">
      <c r="A3" s="1493"/>
      <c r="B3" s="1507"/>
      <c r="C3" s="1507"/>
      <c r="D3" s="1507"/>
      <c r="E3" s="1503"/>
      <c r="F3" s="1508"/>
      <c r="G3" s="1505"/>
      <c r="H3" s="1504"/>
      <c r="I3" s="1505"/>
      <c r="J3" s="1505"/>
      <c r="K3" s="1504"/>
      <c r="L3" s="1500"/>
      <c r="M3" s="1495"/>
      <c r="N3" s="1500"/>
      <c r="O3" s="1505"/>
      <c r="P3" s="1657"/>
      <c r="Q3" s="1658"/>
      <c r="R3" s="1658"/>
      <c r="S3" s="1493"/>
      <c r="T3" s="1493"/>
      <c r="U3" s="1493"/>
      <c r="V3" s="1505"/>
      <c r="W3" s="1511"/>
      <c r="X3" s="1511"/>
      <c r="Y3" s="1511"/>
      <c r="Z3" s="1511"/>
      <c r="AA3" s="1511"/>
    </row>
    <row r="4" spans="1:27" s="1506" customFormat="1" ht="18.75" customHeight="1">
      <c r="A4" s="1493"/>
      <c r="B4" s="1701" t="s">
        <v>1622</v>
      </c>
      <c r="C4" s="1701"/>
      <c r="D4" s="1701"/>
      <c r="E4" s="1702"/>
      <c r="F4" s="1701"/>
      <c r="G4" s="1703"/>
      <c r="H4" s="1703"/>
      <c r="I4" s="1703"/>
      <c r="J4" s="1703" t="s">
        <v>1500</v>
      </c>
      <c r="K4" s="1504"/>
      <c r="L4" s="1509">
        <f>+Q4</f>
        <v>2019</v>
      </c>
      <c r="M4" s="1510"/>
      <c r="N4" s="1510"/>
      <c r="O4" s="1505"/>
      <c r="P4" s="1704" t="s">
        <v>1500</v>
      </c>
      <c r="Q4" s="1509">
        <f>+OTCHET!C3</f>
        <v>2019</v>
      </c>
      <c r="R4" s="1658"/>
      <c r="S4" s="2043" t="s">
        <v>1631</v>
      </c>
      <c r="T4" s="2043"/>
      <c r="U4" s="2043"/>
      <c r="V4" s="1493"/>
      <c r="W4" s="1511"/>
      <c r="X4" s="1511"/>
      <c r="Y4" s="1511"/>
      <c r="Z4" s="1511"/>
      <c r="AA4" s="1511"/>
    </row>
    <row r="5" spans="1:27" s="1506" customFormat="1" ht="2.25" customHeight="1">
      <c r="A5" s="1504"/>
      <c r="B5" s="1705"/>
      <c r="C5" s="1705"/>
      <c r="D5" s="1705"/>
      <c r="E5" s="1705"/>
      <c r="F5" s="1705"/>
      <c r="G5" s="1706"/>
      <c r="H5" s="1705"/>
      <c r="I5" s="1706"/>
      <c r="J5" s="1707"/>
      <c r="K5" s="1504"/>
      <c r="L5" s="1505"/>
      <c r="M5" s="1505"/>
      <c r="N5" s="1504"/>
      <c r="O5" s="1505"/>
      <c r="P5" s="1505"/>
      <c r="Q5" s="1659"/>
      <c r="R5" s="1658"/>
      <c r="S5" s="1493"/>
      <c r="T5" s="1493"/>
      <c r="U5" s="1493"/>
      <c r="V5" s="1493"/>
      <c r="W5" s="1511"/>
      <c r="X5" s="1511"/>
      <c r="Y5" s="1511"/>
      <c r="Z5" s="1511"/>
      <c r="AA5" s="1511"/>
    </row>
    <row r="6" spans="1:27" s="1501" customFormat="1" ht="17.25" customHeight="1">
      <c r="A6" s="1493"/>
      <c r="B6" s="1701" t="s">
        <v>1621</v>
      </c>
      <c r="C6" s="1701"/>
      <c r="D6" s="1701"/>
      <c r="E6" s="1702"/>
      <c r="F6" s="1708"/>
      <c r="G6" s="1708"/>
      <c r="H6" s="1702"/>
      <c r="I6" s="1708"/>
      <c r="J6" s="1709"/>
      <c r="K6" s="1503"/>
      <c r="L6" s="1837">
        <f>OTCHET!F9</f>
        <v>43830</v>
      </c>
      <c r="M6" s="1503"/>
      <c r="N6" s="1696" t="s">
        <v>1501</v>
      </c>
      <c r="O6" s="1495"/>
      <c r="P6" s="1838">
        <f>OTCHET!F9</f>
        <v>43830</v>
      </c>
      <c r="Q6" s="1696" t="s">
        <v>1501</v>
      </c>
      <c r="R6" s="1695"/>
      <c r="S6" s="2032">
        <f>+Q4</f>
        <v>2019</v>
      </c>
      <c r="T6" s="2032"/>
      <c r="U6" s="2032"/>
      <c r="V6" s="1493"/>
      <c r="W6" s="1511"/>
      <c r="X6" s="1511"/>
      <c r="Y6" s="1511"/>
      <c r="Z6" s="1511"/>
      <c r="AA6" s="1511"/>
    </row>
    <row r="7" spans="1:27" s="1501" customFormat="1" ht="4.5" customHeight="1" thickBot="1">
      <c r="A7" s="1493"/>
      <c r="B7" s="1512"/>
      <c r="C7" s="1512"/>
      <c r="D7" s="1512"/>
      <c r="E7" s="1503"/>
      <c r="F7" s="1513"/>
      <c r="G7" s="1513"/>
      <c r="H7" s="1503"/>
      <c r="I7" s="1513"/>
      <c r="J7" s="1513"/>
      <c r="K7" s="1503"/>
      <c r="L7" s="1513"/>
      <c r="M7" s="1503"/>
      <c r="N7" s="1513"/>
      <c r="O7" s="1514"/>
      <c r="P7" s="1661"/>
      <c r="Q7" s="1661"/>
      <c r="R7" s="1695"/>
      <c r="S7" s="1515"/>
      <c r="T7" s="1515"/>
      <c r="U7" s="1515"/>
      <c r="V7" s="1495"/>
      <c r="W7" s="1511"/>
      <c r="X7" s="1511"/>
      <c r="Y7" s="1511"/>
      <c r="Z7" s="1511"/>
    </row>
    <row r="8" spans="1:27" s="1501" customFormat="1" ht="57" customHeight="1">
      <c r="A8" s="1493"/>
      <c r="B8" s="1516"/>
      <c r="C8" s="1517"/>
      <c r="D8" s="1518"/>
      <c r="E8" s="1503"/>
      <c r="F8" s="1519" t="s">
        <v>1502</v>
      </c>
      <c r="G8" s="1520" t="s">
        <v>1503</v>
      </c>
      <c r="H8" s="1503"/>
      <c r="I8" s="1710" t="s">
        <v>1504</v>
      </c>
      <c r="J8" s="1521" t="s">
        <v>1505</v>
      </c>
      <c r="K8" s="1503"/>
      <c r="L8" s="1522" t="s">
        <v>1506</v>
      </c>
      <c r="M8" s="1503"/>
      <c r="N8" s="1523" t="s">
        <v>1507</v>
      </c>
      <c r="O8" s="1524"/>
      <c r="P8" s="1671" t="s">
        <v>1632</v>
      </c>
      <c r="Q8" s="1670" t="s">
        <v>1624</v>
      </c>
      <c r="R8" s="1695"/>
      <c r="S8" s="2047" t="s">
        <v>1408</v>
      </c>
      <c r="T8" s="2048"/>
      <c r="U8" s="2049"/>
      <c r="V8" s="1495"/>
      <c r="W8" s="1511"/>
      <c r="X8" s="1511"/>
      <c r="Y8" s="1511"/>
      <c r="Z8" s="1511"/>
    </row>
    <row r="9" spans="1:27" s="1501" customFormat="1" ht="18" customHeight="1" thickBot="1">
      <c r="A9" s="1493"/>
      <c r="B9" s="1525" t="s">
        <v>1508</v>
      </c>
      <c r="C9" s="1526"/>
      <c r="D9" s="1527"/>
      <c r="E9" s="1503"/>
      <c r="F9" s="1528">
        <f>+L4</f>
        <v>2019</v>
      </c>
      <c r="G9" s="1647">
        <f>+L6</f>
        <v>43830</v>
      </c>
      <c r="H9" s="1503"/>
      <c r="I9" s="1529">
        <f>+L4</f>
        <v>2019</v>
      </c>
      <c r="J9" s="1649">
        <f>+L6</f>
        <v>43830</v>
      </c>
      <c r="K9" s="1650"/>
      <c r="L9" s="1648">
        <f>+L6</f>
        <v>43830</v>
      </c>
      <c r="M9" s="1650"/>
      <c r="N9" s="1651">
        <f>+L6</f>
        <v>43830</v>
      </c>
      <c r="O9" s="1530"/>
      <c r="P9" s="1669">
        <f>+L4</f>
        <v>2019</v>
      </c>
      <c r="Q9" s="1668">
        <f>OTCHET!F9</f>
        <v>43830</v>
      </c>
      <c r="R9" s="1695"/>
      <c r="S9" s="2050" t="s">
        <v>1406</v>
      </c>
      <c r="T9" s="2051"/>
      <c r="U9" s="2052"/>
      <c r="V9" s="1531"/>
      <c r="W9" s="1511"/>
      <c r="X9" s="1511"/>
      <c r="Y9" s="1511"/>
      <c r="Z9" s="1511"/>
    </row>
    <row r="10" spans="1:27" s="1501" customFormat="1" ht="15.75">
      <c r="A10" s="1493"/>
      <c r="B10" s="1532" t="s">
        <v>1509</v>
      </c>
      <c r="C10" s="1533"/>
      <c r="D10" s="1534"/>
      <c r="E10" s="1503"/>
      <c r="F10" s="1535" t="s">
        <v>344</v>
      </c>
      <c r="G10" s="1536" t="s">
        <v>345</v>
      </c>
      <c r="H10" s="1503"/>
      <c r="I10" s="1535" t="s">
        <v>1029</v>
      </c>
      <c r="J10" s="1536" t="s">
        <v>1030</v>
      </c>
      <c r="K10" s="1503"/>
      <c r="L10" s="1536" t="s">
        <v>1003</v>
      </c>
      <c r="M10" s="1503"/>
      <c r="N10" s="1537" t="s">
        <v>1510</v>
      </c>
      <c r="O10" s="1538"/>
      <c r="P10" s="1662" t="s">
        <v>344</v>
      </c>
      <c r="Q10" s="1663" t="s">
        <v>345</v>
      </c>
      <c r="R10" s="1695"/>
      <c r="S10" s="1789"/>
      <c r="T10" s="1790"/>
      <c r="U10" s="1791"/>
      <c r="V10" s="1531"/>
      <c r="W10" s="1511"/>
      <c r="X10" s="1511"/>
      <c r="Y10" s="1511"/>
      <c r="Z10" s="1511"/>
    </row>
    <row r="11" spans="1:27" s="1501" customFormat="1" ht="15.75">
      <c r="A11" s="1539"/>
      <c r="B11" s="1673" t="s">
        <v>1511</v>
      </c>
      <c r="C11" s="1540"/>
      <c r="D11" s="1541"/>
      <c r="E11" s="1503"/>
      <c r="F11" s="1711"/>
      <c r="G11" s="1720"/>
      <c r="H11" s="1503"/>
      <c r="I11" s="1711"/>
      <c r="J11" s="1711"/>
      <c r="K11" s="1713"/>
      <c r="L11" s="1711"/>
      <c r="M11" s="1713"/>
      <c r="N11" s="1857"/>
      <c r="O11" s="1858"/>
      <c r="P11" s="1711"/>
      <c r="Q11" s="1711"/>
      <c r="R11" s="1695"/>
      <c r="S11" s="1673" t="s">
        <v>1511</v>
      </c>
      <c r="T11" s="1540"/>
      <c r="U11" s="1541"/>
      <c r="V11" s="1531"/>
      <c r="W11" s="1511"/>
      <c r="X11" s="1511"/>
      <c r="Y11" s="1511"/>
      <c r="Z11" s="1511"/>
    </row>
    <row r="12" spans="1:27" s="1501" customFormat="1" ht="15.75">
      <c r="A12" s="1539"/>
      <c r="B12" s="1676" t="s">
        <v>1512</v>
      </c>
      <c r="C12" s="1553"/>
      <c r="D12" s="1554"/>
      <c r="E12" s="1503"/>
      <c r="F12" s="1723"/>
      <c r="G12" s="1722"/>
      <c r="H12" s="1503"/>
      <c r="I12" s="1723"/>
      <c r="J12" s="1723"/>
      <c r="K12" s="1713"/>
      <c r="L12" s="1723"/>
      <c r="M12" s="1713"/>
      <c r="N12" s="1859"/>
      <c r="O12" s="1858"/>
      <c r="P12" s="1723"/>
      <c r="Q12" s="1723"/>
      <c r="R12" s="1695"/>
      <c r="S12" s="1676" t="s">
        <v>1512</v>
      </c>
      <c r="T12" s="1553"/>
      <c r="U12" s="1554"/>
      <c r="V12" s="1531"/>
      <c r="W12" s="1511"/>
      <c r="X12" s="1511"/>
      <c r="Y12" s="1511"/>
      <c r="Z12" s="1511"/>
    </row>
    <row r="13" spans="1:27" s="1501" customFormat="1" ht="15.75">
      <c r="A13" s="1539"/>
      <c r="B13" s="1677" t="s">
        <v>1513</v>
      </c>
      <c r="C13" s="1555"/>
      <c r="D13" s="1556"/>
      <c r="E13" s="1503"/>
      <c r="F13" s="1712">
        <f>+IF($P$2=0,$P13,0)</f>
        <v>0</v>
      </c>
      <c r="G13" s="1740">
        <f>+IF($P$2=0,$Q13,0)</f>
        <v>0</v>
      </c>
      <c r="H13" s="1503"/>
      <c r="I13" s="1712">
        <f>+IF(OR($P$2=98,$P$2=42,$P$2=96,$P$2=97),$P13,0)</f>
        <v>0</v>
      </c>
      <c r="J13" s="1740">
        <f>+IF(OR($P$2=98,$P$2=42,$P$2=96,$P$2=97),$Q13,0)</f>
        <v>0</v>
      </c>
      <c r="K13" s="1713"/>
      <c r="L13" s="1740">
        <f>+IF($P$2=33,$Q13,0)</f>
        <v>0</v>
      </c>
      <c r="M13" s="1713"/>
      <c r="N13" s="1714">
        <f>+ROUND(+G13+J13+L13,0)</f>
        <v>0</v>
      </c>
      <c r="O13" s="1858"/>
      <c r="P13" s="2015">
        <f>+ROUND(OTCHET!E22+OTCHET!E28+OTCHET!E33+OTCHET!E39+OTCHET!E47+OTCHET!E52+OTCHET!E58+OTCHET!E61+OTCHET!E64+OTCHET!E65+OTCHET!E72+OTCHET!E73,0)</f>
        <v>0</v>
      </c>
      <c r="Q13" s="2016">
        <f>+ROUND(OTCHET!F22+OTCHET!F28+OTCHET!F33+OTCHET!F39+OTCHET!F47+OTCHET!F52+OTCHET!F58+OTCHET!F61+OTCHET!F64+OTCHET!F65+OTCHET!F72+OTCHET!F73,0)</f>
        <v>0</v>
      </c>
      <c r="R13" s="1695"/>
      <c r="S13" s="2053" t="s">
        <v>1633</v>
      </c>
      <c r="T13" s="2054"/>
      <c r="U13" s="2055"/>
      <c r="V13" s="1531"/>
      <c r="W13" s="1511"/>
      <c r="X13" s="1511"/>
      <c r="Y13" s="1511"/>
      <c r="Z13" s="1511"/>
    </row>
    <row r="14" spans="1:27" s="1501" customFormat="1" ht="15.75">
      <c r="A14" s="1539"/>
      <c r="B14" s="1693" t="s">
        <v>2208</v>
      </c>
      <c r="C14" s="1603"/>
      <c r="D14" s="1604"/>
      <c r="E14" s="1503"/>
      <c r="F14" s="1749">
        <f t="shared" ref="F14:F22" si="0">+IF($P$2=0,$P14,0)</f>
        <v>1200000</v>
      </c>
      <c r="G14" s="1748">
        <f t="shared" ref="G14:G22" si="1">+IF($P$2=0,$Q14,0)</f>
        <v>985213</v>
      </c>
      <c r="H14" s="1503"/>
      <c r="I14" s="1749">
        <f t="shared" ref="I14:I22" si="2">+IF(OR($P$2=98,$P$2=42,$P$2=96,$P$2=97),$P14,0)</f>
        <v>0</v>
      </c>
      <c r="J14" s="1748">
        <f t="shared" ref="J14:J22" si="3">+IF(OR($P$2=98,$P$2=42,$P$2=96,$P$2=97),$Q14,0)</f>
        <v>0</v>
      </c>
      <c r="K14" s="1713"/>
      <c r="L14" s="1748">
        <f t="shared" ref="L14:L22" si="4">+IF($P$2=33,$Q14,0)</f>
        <v>0</v>
      </c>
      <c r="M14" s="1713"/>
      <c r="N14" s="1715">
        <f t="shared" ref="N14:N22" si="5">+ROUND(+G14+J14+L14,0)</f>
        <v>985213</v>
      </c>
      <c r="O14" s="1858"/>
      <c r="P14" s="1749">
        <f>+ROUND(+OTCHET!E90+OTCHET!E93+OTCHET!E94+OTCHET!E115+OTCHET!E116,0)</f>
        <v>1200000</v>
      </c>
      <c r="Q14" s="1748">
        <f>+ROUND(+OTCHET!F90+OTCHET!F93+OTCHET!F94+OTCHET!F115+OTCHET!F116,0)</f>
        <v>985213</v>
      </c>
      <c r="R14" s="1695"/>
      <c r="S14" s="2056" t="s">
        <v>2206</v>
      </c>
      <c r="T14" s="2057"/>
      <c r="U14" s="2058"/>
      <c r="V14" s="1531"/>
      <c r="W14" s="1511"/>
      <c r="X14" s="1511"/>
      <c r="Y14" s="1511"/>
      <c r="Z14" s="1511"/>
    </row>
    <row r="15" spans="1:27" s="1501" customFormat="1" ht="15.75">
      <c r="A15" s="1539"/>
      <c r="B15" s="1686" t="s">
        <v>2205</v>
      </c>
      <c r="C15" s="1923"/>
      <c r="D15" s="1924"/>
      <c r="E15" s="1503"/>
      <c r="F15" s="1925">
        <f t="shared" si="0"/>
        <v>0</v>
      </c>
      <c r="G15" s="1926">
        <f t="shared" si="1"/>
        <v>0</v>
      </c>
      <c r="H15" s="1503"/>
      <c r="I15" s="1925">
        <f t="shared" si="2"/>
        <v>0</v>
      </c>
      <c r="J15" s="1926">
        <f t="shared" si="3"/>
        <v>0</v>
      </c>
      <c r="K15" s="1713"/>
      <c r="L15" s="1926">
        <f t="shared" si="4"/>
        <v>0</v>
      </c>
      <c r="M15" s="1713"/>
      <c r="N15" s="1927">
        <f t="shared" si="5"/>
        <v>0</v>
      </c>
      <c r="O15" s="1858"/>
      <c r="P15" s="1925">
        <f>+ROUND(+OTCHET!E115+OTCHET!E116,0)</f>
        <v>0</v>
      </c>
      <c r="Q15" s="1926">
        <f>+OTCHET!F115+OTCHET!F116</f>
        <v>0</v>
      </c>
      <c r="R15" s="1695"/>
      <c r="S15" s="2062" t="s">
        <v>2207</v>
      </c>
      <c r="T15" s="2063"/>
      <c r="U15" s="2064"/>
      <c r="V15" s="1531"/>
      <c r="W15" s="1511"/>
      <c r="X15" s="1511"/>
      <c r="Y15" s="1511"/>
      <c r="Z15" s="1511"/>
    </row>
    <row r="16" spans="1:27" s="1501" customFormat="1" ht="15.75">
      <c r="A16" s="1539"/>
      <c r="B16" s="1677" t="s">
        <v>1514</v>
      </c>
      <c r="C16" s="1555"/>
      <c r="D16" s="1556"/>
      <c r="E16" s="1503"/>
      <c r="F16" s="1840">
        <f t="shared" si="0"/>
        <v>0</v>
      </c>
      <c r="G16" s="1839">
        <f t="shared" si="1"/>
        <v>180516</v>
      </c>
      <c r="H16" s="1503"/>
      <c r="I16" s="1840">
        <f t="shared" si="2"/>
        <v>0</v>
      </c>
      <c r="J16" s="1839">
        <f t="shared" si="3"/>
        <v>0</v>
      </c>
      <c r="K16" s="1713"/>
      <c r="L16" s="1839">
        <f t="shared" si="4"/>
        <v>0</v>
      </c>
      <c r="M16" s="1713"/>
      <c r="N16" s="1715">
        <f t="shared" si="5"/>
        <v>180516</v>
      </c>
      <c r="O16" s="1858"/>
      <c r="P16" s="1840">
        <f>+ROUND(+OTCHET!E110+OTCHET!E111,0)</f>
        <v>0</v>
      </c>
      <c r="Q16" s="1839">
        <f>+ROUND(+OTCHET!F110+OTCHET!F111,0)</f>
        <v>180516</v>
      </c>
      <c r="R16" s="1695"/>
      <c r="S16" s="2053" t="s">
        <v>1634</v>
      </c>
      <c r="T16" s="2054"/>
      <c r="U16" s="2055"/>
      <c r="V16" s="1531"/>
      <c r="W16" s="1511"/>
      <c r="X16" s="1511"/>
      <c r="Y16" s="1511"/>
      <c r="Z16" s="1511"/>
    </row>
    <row r="17" spans="1:26" s="1501" customFormat="1" ht="15.75">
      <c r="A17" s="1539"/>
      <c r="B17" s="1672" t="s">
        <v>1515</v>
      </c>
      <c r="C17" s="1546"/>
      <c r="D17" s="1547"/>
      <c r="E17" s="1503"/>
      <c r="F17" s="1840">
        <f t="shared" si="0"/>
        <v>0</v>
      </c>
      <c r="G17" s="1839">
        <f t="shared" si="1"/>
        <v>0</v>
      </c>
      <c r="H17" s="1503"/>
      <c r="I17" s="1840">
        <f t="shared" si="2"/>
        <v>0</v>
      </c>
      <c r="J17" s="1839">
        <f t="shared" si="3"/>
        <v>0</v>
      </c>
      <c r="K17" s="1713"/>
      <c r="L17" s="1839">
        <f t="shared" si="4"/>
        <v>0</v>
      </c>
      <c r="M17" s="1713"/>
      <c r="N17" s="1715">
        <f t="shared" si="5"/>
        <v>0</v>
      </c>
      <c r="O17" s="1858"/>
      <c r="P17" s="1840">
        <f>+ROUND(OTCHET!E77,0)</f>
        <v>0</v>
      </c>
      <c r="Q17" s="1839">
        <f>+ROUND(OTCHET!F77,0)</f>
        <v>0</v>
      </c>
      <c r="R17" s="1695"/>
      <c r="S17" s="2059" t="s">
        <v>1635</v>
      </c>
      <c r="T17" s="2060"/>
      <c r="U17" s="2061"/>
      <c r="V17" s="1531"/>
      <c r="W17" s="1511"/>
      <c r="X17" s="1511"/>
      <c r="Y17" s="1511"/>
      <c r="Z17" s="1511"/>
    </row>
    <row r="18" spans="1:26" s="1501" customFormat="1" ht="15.75">
      <c r="A18" s="1539"/>
      <c r="B18" s="1672" t="s">
        <v>1516</v>
      </c>
      <c r="C18" s="1546"/>
      <c r="D18" s="1547"/>
      <c r="E18" s="1503"/>
      <c r="F18" s="1840">
        <f t="shared" si="0"/>
        <v>0</v>
      </c>
      <c r="G18" s="1839">
        <f t="shared" si="1"/>
        <v>0</v>
      </c>
      <c r="H18" s="1503"/>
      <c r="I18" s="1840">
        <f t="shared" si="2"/>
        <v>0</v>
      </c>
      <c r="J18" s="1839">
        <f t="shared" si="3"/>
        <v>0</v>
      </c>
      <c r="K18" s="1713"/>
      <c r="L18" s="1839">
        <f t="shared" si="4"/>
        <v>0</v>
      </c>
      <c r="M18" s="1713"/>
      <c r="N18" s="1715">
        <f t="shared" si="5"/>
        <v>0</v>
      </c>
      <c r="O18" s="1858"/>
      <c r="P18" s="1840">
        <f>+ROUND(OTCHET!E78+OTCHET!E79,0)</f>
        <v>0</v>
      </c>
      <c r="Q18" s="1839">
        <f>+ROUND(OTCHET!F78+OTCHET!F79,0)</f>
        <v>0</v>
      </c>
      <c r="R18" s="1695"/>
      <c r="S18" s="2059" t="s">
        <v>1636</v>
      </c>
      <c r="T18" s="2060"/>
      <c r="U18" s="2061"/>
      <c r="V18" s="1531"/>
      <c r="W18" s="1511"/>
      <c r="X18" s="1511"/>
      <c r="Y18" s="1511"/>
      <c r="Z18" s="1511"/>
    </row>
    <row r="19" spans="1:26" s="1501" customFormat="1" ht="15.75">
      <c r="A19" s="1539"/>
      <c r="B19" s="1672" t="s">
        <v>1637</v>
      </c>
      <c r="C19" s="1546"/>
      <c r="D19" s="1547"/>
      <c r="E19" s="1503"/>
      <c r="F19" s="1840">
        <f t="shared" si="0"/>
        <v>0</v>
      </c>
      <c r="G19" s="1839">
        <f t="shared" si="1"/>
        <v>0</v>
      </c>
      <c r="H19" s="1503"/>
      <c r="I19" s="1840">
        <f t="shared" si="2"/>
        <v>0</v>
      </c>
      <c r="J19" s="1839">
        <f t="shared" si="3"/>
        <v>0</v>
      </c>
      <c r="K19" s="1713"/>
      <c r="L19" s="1839">
        <f t="shared" si="4"/>
        <v>0</v>
      </c>
      <c r="M19" s="1713"/>
      <c r="N19" s="1715">
        <f t="shared" si="5"/>
        <v>0</v>
      </c>
      <c r="O19" s="1858"/>
      <c r="P19" s="1840">
        <f>+ROUND(OTCHET!E137++OTCHET!E138,0)</f>
        <v>0</v>
      </c>
      <c r="Q19" s="1839">
        <f>+ROUND(OTCHET!F137++OTCHET!F138,0)</f>
        <v>0</v>
      </c>
      <c r="R19" s="1695"/>
      <c r="S19" s="2059" t="s">
        <v>1638</v>
      </c>
      <c r="T19" s="2060"/>
      <c r="U19" s="2061"/>
      <c r="V19" s="1531"/>
      <c r="W19" s="1511"/>
      <c r="X19" s="1511"/>
      <c r="Y19" s="1511"/>
      <c r="Z19" s="1511"/>
    </row>
    <row r="20" spans="1:26" s="1501" customFormat="1" ht="15.75">
      <c r="A20" s="1539"/>
      <c r="B20" s="1672" t="s">
        <v>1517</v>
      </c>
      <c r="C20" s="1546"/>
      <c r="D20" s="1547"/>
      <c r="E20" s="1503"/>
      <c r="F20" s="1840">
        <f t="shared" si="0"/>
        <v>0</v>
      </c>
      <c r="G20" s="1839">
        <f t="shared" si="1"/>
        <v>0</v>
      </c>
      <c r="H20" s="1503"/>
      <c r="I20" s="1840">
        <f t="shared" si="2"/>
        <v>0</v>
      </c>
      <c r="J20" s="1839">
        <f t="shared" si="3"/>
        <v>0</v>
      </c>
      <c r="K20" s="1713"/>
      <c r="L20" s="1839">
        <f t="shared" si="4"/>
        <v>0</v>
      </c>
      <c r="M20" s="1713"/>
      <c r="N20" s="1715">
        <f t="shared" si="5"/>
        <v>0</v>
      </c>
      <c r="O20" s="1858"/>
      <c r="P20" s="1840">
        <f>+ROUND(+SUM(OTCHET!E81:E89),0)</f>
        <v>0</v>
      </c>
      <c r="Q20" s="1839">
        <f>+ROUND(+SUM(OTCHET!F81:F89),0)</f>
        <v>0</v>
      </c>
      <c r="R20" s="1695"/>
      <c r="S20" s="2059" t="s">
        <v>1639</v>
      </c>
      <c r="T20" s="2060"/>
      <c r="U20" s="2061"/>
      <c r="V20" s="1531"/>
      <c r="W20" s="1511"/>
      <c r="X20" s="1511"/>
      <c r="Y20" s="1511"/>
      <c r="Z20" s="1511"/>
    </row>
    <row r="21" spans="1:26" s="1501" customFormat="1" ht="15.75">
      <c r="A21" s="1539"/>
      <c r="B21" s="1672" t="s">
        <v>1518</v>
      </c>
      <c r="C21" s="1546"/>
      <c r="D21" s="1547"/>
      <c r="E21" s="1503"/>
      <c r="F21" s="1840">
        <f t="shared" si="0"/>
        <v>0</v>
      </c>
      <c r="G21" s="1839">
        <f t="shared" si="1"/>
        <v>0</v>
      </c>
      <c r="H21" s="1503"/>
      <c r="I21" s="1840">
        <f t="shared" si="2"/>
        <v>0</v>
      </c>
      <c r="J21" s="1839">
        <f t="shared" si="3"/>
        <v>0</v>
      </c>
      <c r="K21" s="1713"/>
      <c r="L21" s="1839">
        <f t="shared" si="4"/>
        <v>0</v>
      </c>
      <c r="M21" s="1713"/>
      <c r="N21" s="1715">
        <f t="shared" si="5"/>
        <v>0</v>
      </c>
      <c r="O21" s="1858"/>
      <c r="P21" s="1840">
        <f>+ROUND(OTCHET!E75+OTCHET!E76+OTCHET!E80,0)</f>
        <v>0</v>
      </c>
      <c r="Q21" s="1839">
        <f>+ROUND(OTCHET!F75+OTCHET!F76+OTCHET!F80,0)</f>
        <v>0</v>
      </c>
      <c r="R21" s="1695"/>
      <c r="S21" s="2059" t="s">
        <v>1640</v>
      </c>
      <c r="T21" s="2060"/>
      <c r="U21" s="2061"/>
      <c r="V21" s="1531"/>
      <c r="W21" s="1511"/>
      <c r="X21" s="1511"/>
      <c r="Y21" s="1511"/>
      <c r="Z21" s="1511"/>
    </row>
    <row r="22" spans="1:26" s="1501" customFormat="1" ht="15.75">
      <c r="A22" s="1539"/>
      <c r="B22" s="1675" t="s">
        <v>1519</v>
      </c>
      <c r="C22" s="1548"/>
      <c r="D22" s="1549"/>
      <c r="E22" s="1503"/>
      <c r="F22" s="1749">
        <f t="shared" si="0"/>
        <v>0</v>
      </c>
      <c r="G22" s="1748">
        <f t="shared" si="1"/>
        <v>17403</v>
      </c>
      <c r="H22" s="1503"/>
      <c r="I22" s="1749">
        <f t="shared" si="2"/>
        <v>0</v>
      </c>
      <c r="J22" s="1748">
        <f t="shared" si="3"/>
        <v>0</v>
      </c>
      <c r="K22" s="1713"/>
      <c r="L22" s="1748">
        <f t="shared" si="4"/>
        <v>0</v>
      </c>
      <c r="M22" s="1713"/>
      <c r="N22" s="1716">
        <f t="shared" si="5"/>
        <v>17403</v>
      </c>
      <c r="O22" s="1858"/>
      <c r="P22" s="1749">
        <f>+ROUND(OTCHET!E113+OTCHET!E114+OTCHET!E120,0)</f>
        <v>0</v>
      </c>
      <c r="Q22" s="1748">
        <f>+ROUND(OTCHET!F113+OTCHET!F114+OTCHET!F120,0)</f>
        <v>17403</v>
      </c>
      <c r="R22" s="1695"/>
      <c r="S22" s="2065" t="s">
        <v>2209</v>
      </c>
      <c r="T22" s="2066"/>
      <c r="U22" s="2067"/>
      <c r="V22" s="1531"/>
      <c r="W22" s="1511"/>
      <c r="X22" s="1511"/>
      <c r="Y22" s="1511"/>
      <c r="Z22" s="1511"/>
    </row>
    <row r="23" spans="1:26" s="1501" customFormat="1" ht="15.75">
      <c r="A23" s="1539"/>
      <c r="B23" s="1550" t="s">
        <v>1520</v>
      </c>
      <c r="C23" s="1551"/>
      <c r="D23" s="1552"/>
      <c r="E23" s="1503"/>
      <c r="F23" s="1718">
        <f>+ROUND(+SUM(F13,F14,F16,F17,F18,F19,F20,F21,F22),0)</f>
        <v>1200000</v>
      </c>
      <c r="G23" s="1717">
        <f>+ROUND(+SUM(G13,G14,G16,G17,G18,G19,G20,G21,G22),0)</f>
        <v>1183132</v>
      </c>
      <c r="H23" s="1503"/>
      <c r="I23" s="1718">
        <f>+ROUND(+SUM(I13,I14,I16,I17,I18,I19,I20,I21,I22),0)</f>
        <v>0</v>
      </c>
      <c r="J23" s="1717">
        <f>+ROUND(+SUM(J13,J14,J16,J17,J18,J19,J20,J21,J22),0)</f>
        <v>0</v>
      </c>
      <c r="K23" s="1713"/>
      <c r="L23" s="1717">
        <f>+ROUND(+SUM(L13,L14,L16,L17,L18,L19,L20,L21,L22),0)</f>
        <v>0</v>
      </c>
      <c r="M23" s="1713"/>
      <c r="N23" s="1719">
        <f>+ROUND(+SUM(N13,N14,N16,N17,N18,N19,N20,N21,N22),0)</f>
        <v>1183132</v>
      </c>
      <c r="O23" s="1858"/>
      <c r="P23" s="1718">
        <f>+ROUND(+SUM(P13,P14,P16,P17,P18,P19,P20,P21,P22),0)</f>
        <v>1200000</v>
      </c>
      <c r="Q23" s="1717">
        <f>+ROUND(+SUM(Q13,Q14,Q16,Q17,Q18,Q19,Q20,Q21,Q22),0)</f>
        <v>1183132</v>
      </c>
      <c r="R23" s="1695"/>
      <c r="S23" s="2044" t="s">
        <v>1641</v>
      </c>
      <c r="T23" s="2045"/>
      <c r="U23" s="2046"/>
      <c r="V23" s="1531"/>
      <c r="W23" s="1511"/>
      <c r="X23" s="1511"/>
      <c r="Y23" s="1511"/>
      <c r="Z23" s="1511"/>
    </row>
    <row r="24" spans="1:26" s="1501" customFormat="1" ht="15.75">
      <c r="A24" s="1539"/>
      <c r="B24" s="1676" t="s">
        <v>1625</v>
      </c>
      <c r="C24" s="1553"/>
      <c r="D24" s="1554"/>
      <c r="E24" s="1503"/>
      <c r="F24" s="1711"/>
      <c r="G24" s="1720"/>
      <c r="H24" s="1503"/>
      <c r="I24" s="1711"/>
      <c r="J24" s="1720"/>
      <c r="K24" s="1713"/>
      <c r="L24" s="1720"/>
      <c r="M24" s="1713"/>
      <c r="N24" s="1721"/>
      <c r="O24" s="1858"/>
      <c r="P24" s="1711"/>
      <c r="Q24" s="1720"/>
      <c r="R24" s="1695"/>
      <c r="S24" s="1676" t="s">
        <v>1625</v>
      </c>
      <c r="T24" s="1553"/>
      <c r="U24" s="1554"/>
      <c r="V24" s="1531"/>
      <c r="W24" s="1511"/>
      <c r="X24" s="1511"/>
      <c r="Y24" s="1511"/>
      <c r="Z24" s="1511"/>
    </row>
    <row r="25" spans="1:26" s="1501" customFormat="1" ht="15.75">
      <c r="A25" s="1539"/>
      <c r="B25" s="1677" t="s">
        <v>1521</v>
      </c>
      <c r="C25" s="1555"/>
      <c r="D25" s="1556"/>
      <c r="E25" s="1503"/>
      <c r="F25" s="1712">
        <f>+IF($P$2=0,$P25,0)</f>
        <v>0</v>
      </c>
      <c r="G25" s="1740">
        <f>+IF($P$2=0,$Q25,0)</f>
        <v>0</v>
      </c>
      <c r="H25" s="1503"/>
      <c r="I25" s="1712">
        <f>+IF(OR($P$2=98,$P$2=42,$P$2=96,$P$2=97),$P25,0)</f>
        <v>0</v>
      </c>
      <c r="J25" s="1740">
        <f>+IF(OR($P$2=98,$P$2=42,$P$2=96,$P$2=97),$Q25,0)</f>
        <v>0</v>
      </c>
      <c r="K25" s="1713"/>
      <c r="L25" s="1740">
        <f>+IF($P$2=33,$Q25,0)</f>
        <v>0</v>
      </c>
      <c r="M25" s="1713"/>
      <c r="N25" s="1714">
        <f>+ROUND(+G25+J25+L25,0)</f>
        <v>0</v>
      </c>
      <c r="O25" s="1858"/>
      <c r="P25" s="1712">
        <f>+ROUND(OTCHET!E135,0)</f>
        <v>0</v>
      </c>
      <c r="Q25" s="1740">
        <f>+ROUND(OTCHET!F135,0)</f>
        <v>0</v>
      </c>
      <c r="R25" s="1695"/>
      <c r="S25" s="2053" t="s">
        <v>1642</v>
      </c>
      <c r="T25" s="2054"/>
      <c r="U25" s="2055"/>
      <c r="V25" s="1531"/>
      <c r="W25" s="1511"/>
      <c r="X25" s="1511"/>
      <c r="Y25" s="1511"/>
      <c r="Z25" s="1511"/>
    </row>
    <row r="26" spans="1:26" s="1501" customFormat="1" ht="15.75">
      <c r="A26" s="1539"/>
      <c r="B26" s="1672" t="s">
        <v>1522</v>
      </c>
      <c r="C26" s="1546"/>
      <c r="D26" s="1547"/>
      <c r="E26" s="1503"/>
      <c r="F26" s="1840">
        <f>+IF($P$2=0,$P26,0)</f>
        <v>0</v>
      </c>
      <c r="G26" s="1839">
        <f>+IF($P$2=0,$Q26,0)</f>
        <v>0</v>
      </c>
      <c r="H26" s="1503"/>
      <c r="I26" s="1840">
        <f>+IF(OR($P$2=98,$P$2=42,$P$2=96,$P$2=97),$P26,0)</f>
        <v>0</v>
      </c>
      <c r="J26" s="1839">
        <f>+IF(OR($P$2=98,$P$2=42,$P$2=96,$P$2=97),$Q26,0)</f>
        <v>0</v>
      </c>
      <c r="K26" s="1713"/>
      <c r="L26" s="1839">
        <f>+IF($P$2=33,$Q26,0)</f>
        <v>0</v>
      </c>
      <c r="M26" s="1713"/>
      <c r="N26" s="1715">
        <f>+ROUND(+G26+J26+L26,0)</f>
        <v>0</v>
      </c>
      <c r="O26" s="1858"/>
      <c r="P26" s="1840">
        <f>+ROUND(+SUM(OTCHET!E126:E134)+OTCHET!E136,0)</f>
        <v>0</v>
      </c>
      <c r="Q26" s="1839">
        <f>+ROUND(+SUM(OTCHET!F126:F134)+OTCHET!F136,0)</f>
        <v>0</v>
      </c>
      <c r="R26" s="1695"/>
      <c r="S26" s="2059" t="s">
        <v>1643</v>
      </c>
      <c r="T26" s="2060"/>
      <c r="U26" s="2061"/>
      <c r="V26" s="1531"/>
      <c r="W26" s="1511"/>
      <c r="X26" s="1511"/>
      <c r="Y26" s="1511"/>
      <c r="Z26" s="1511"/>
    </row>
    <row r="27" spans="1:26" s="1501" customFormat="1" ht="15.75">
      <c r="A27" s="1539"/>
      <c r="B27" s="1675" t="s">
        <v>1626</v>
      </c>
      <c r="C27" s="1548"/>
      <c r="D27" s="1549"/>
      <c r="E27" s="1503"/>
      <c r="F27" s="1749">
        <f>+IF($P$2=0,$P27,0)</f>
        <v>0</v>
      </c>
      <c r="G27" s="1748">
        <f>+IF($P$2=0,$Q27,0)</f>
        <v>0</v>
      </c>
      <c r="H27" s="1503"/>
      <c r="I27" s="1749">
        <f>+IF(OR($P$2=98,$P$2=42,$P$2=96,$P$2=97),$P27,0)</f>
        <v>0</v>
      </c>
      <c r="J27" s="1748">
        <f>+IF(OR($P$2=98,$P$2=42,$P$2=96,$P$2=97),$Q27,0)</f>
        <v>0</v>
      </c>
      <c r="K27" s="1713"/>
      <c r="L27" s="1748">
        <f>+IF($P$2=33,$Q27,0)</f>
        <v>0</v>
      </c>
      <c r="M27" s="1713"/>
      <c r="N27" s="1716">
        <f>+ROUND(+G27+J27+L27,0)</f>
        <v>0</v>
      </c>
      <c r="O27" s="1858"/>
      <c r="P27" s="1749">
        <f>+ROUND(+OTCHET!E109,0)</f>
        <v>0</v>
      </c>
      <c r="Q27" s="1748">
        <f>+ROUND(+OTCHET!F109,0)</f>
        <v>0</v>
      </c>
      <c r="R27" s="1695"/>
      <c r="S27" s="2065" t="s">
        <v>1644</v>
      </c>
      <c r="T27" s="2066"/>
      <c r="U27" s="2067"/>
      <c r="V27" s="1531"/>
      <c r="W27" s="1511"/>
      <c r="X27" s="1511"/>
      <c r="Y27" s="1511"/>
      <c r="Z27" s="1511"/>
    </row>
    <row r="28" spans="1:26" s="1501" customFormat="1" ht="15.75">
      <c r="A28" s="1539"/>
      <c r="B28" s="1550" t="s">
        <v>1523</v>
      </c>
      <c r="C28" s="1551"/>
      <c r="D28" s="1552"/>
      <c r="E28" s="1503"/>
      <c r="F28" s="1718">
        <f>+ROUND(+SUM(F25:F27),0)</f>
        <v>0</v>
      </c>
      <c r="G28" s="1717">
        <f>+ROUND(+SUM(G25:G27),0)</f>
        <v>0</v>
      </c>
      <c r="H28" s="1503"/>
      <c r="I28" s="1718">
        <f>+ROUND(+SUM(I25:I27),0)</f>
        <v>0</v>
      </c>
      <c r="J28" s="1717">
        <f>+ROUND(+SUM(J25:J27),0)</f>
        <v>0</v>
      </c>
      <c r="K28" s="1713"/>
      <c r="L28" s="1717">
        <f>+ROUND(+SUM(L25:L27),0)</f>
        <v>0</v>
      </c>
      <c r="M28" s="1713"/>
      <c r="N28" s="1719">
        <f>+ROUND(+SUM(N25:N27),0)</f>
        <v>0</v>
      </c>
      <c r="O28" s="1858"/>
      <c r="P28" s="1718">
        <f>+ROUND(+SUM(P25:P27),0)</f>
        <v>0</v>
      </c>
      <c r="Q28" s="1717">
        <f>+ROUND(+SUM(Q25:Q27),0)</f>
        <v>0</v>
      </c>
      <c r="R28" s="1695"/>
      <c r="S28" s="2044" t="s">
        <v>1645</v>
      </c>
      <c r="T28" s="2045"/>
      <c r="U28" s="2046"/>
      <c r="V28" s="1531"/>
      <c r="W28" s="1511"/>
      <c r="X28" s="1511"/>
      <c r="Y28" s="1511"/>
      <c r="Z28" s="1511"/>
    </row>
    <row r="29" spans="1:26" s="1501" customFormat="1" ht="6" customHeight="1">
      <c r="A29" s="1539"/>
      <c r="B29" s="1557"/>
      <c r="C29" s="1558"/>
      <c r="D29" s="1559"/>
      <c r="E29" s="1503"/>
      <c r="F29" s="1723"/>
      <c r="G29" s="1722"/>
      <c r="H29" s="1503"/>
      <c r="I29" s="1723"/>
      <c r="J29" s="1722"/>
      <c r="K29" s="1713"/>
      <c r="L29" s="1722"/>
      <c r="M29" s="1713"/>
      <c r="N29" s="1724"/>
      <c r="O29" s="1858"/>
      <c r="P29" s="1723"/>
      <c r="Q29" s="1722"/>
      <c r="R29" s="1695"/>
      <c r="S29" s="1792"/>
      <c r="T29" s="1793"/>
      <c r="U29" s="1794"/>
      <c r="V29" s="1531"/>
      <c r="W29" s="1511"/>
      <c r="X29" s="1511"/>
      <c r="Y29" s="1511"/>
      <c r="Z29" s="1511"/>
    </row>
    <row r="30" spans="1:26" s="1501" customFormat="1" ht="15.75" hidden="1">
      <c r="A30" s="1539"/>
      <c r="B30" s="1678" t="s">
        <v>1524</v>
      </c>
      <c r="C30" s="1560"/>
      <c r="D30" s="1561"/>
      <c r="E30" s="1503"/>
      <c r="F30" s="1726"/>
      <c r="G30" s="1725"/>
      <c r="H30" s="1503"/>
      <c r="I30" s="1726"/>
      <c r="J30" s="1725"/>
      <c r="K30" s="1713"/>
      <c r="L30" s="1725"/>
      <c r="M30" s="1713"/>
      <c r="N30" s="1727"/>
      <c r="O30" s="1858"/>
      <c r="P30" s="1726"/>
      <c r="Q30" s="1725"/>
      <c r="R30" s="1695"/>
      <c r="S30" s="1795"/>
      <c r="T30" s="1796"/>
      <c r="U30" s="1797"/>
      <c r="V30" s="1531"/>
      <c r="W30" s="1511"/>
      <c r="X30" s="1511"/>
      <c r="Y30" s="1511"/>
      <c r="Z30" s="1511"/>
    </row>
    <row r="31" spans="1:26" s="1501" customFormat="1" ht="15.75" hidden="1">
      <c r="A31" s="1539"/>
      <c r="B31" s="1679" t="s">
        <v>1525</v>
      </c>
      <c r="C31" s="1562"/>
      <c r="D31" s="1563"/>
      <c r="E31" s="1503"/>
      <c r="F31" s="1729"/>
      <c r="G31" s="1728"/>
      <c r="H31" s="1503"/>
      <c r="I31" s="1729"/>
      <c r="J31" s="1728"/>
      <c r="K31" s="1713"/>
      <c r="L31" s="1728"/>
      <c r="M31" s="1713"/>
      <c r="N31" s="1730"/>
      <c r="O31" s="1858"/>
      <c r="P31" s="1729"/>
      <c r="Q31" s="1728"/>
      <c r="R31" s="1695"/>
      <c r="S31" s="1798"/>
      <c r="T31" s="1799"/>
      <c r="U31" s="1800"/>
      <c r="V31" s="1531"/>
      <c r="W31" s="1511"/>
      <c r="X31" s="1511"/>
      <c r="Y31" s="1511"/>
      <c r="Z31" s="1511"/>
    </row>
    <row r="32" spans="1:26" s="1501" customFormat="1" ht="15.75" hidden="1">
      <c r="A32" s="1539"/>
      <c r="B32" s="1680" t="s">
        <v>1526</v>
      </c>
      <c r="C32" s="1562"/>
      <c r="D32" s="1563"/>
      <c r="E32" s="1503"/>
      <c r="F32" s="1732"/>
      <c r="G32" s="1731"/>
      <c r="H32" s="1503"/>
      <c r="I32" s="1732"/>
      <c r="J32" s="1731"/>
      <c r="K32" s="1713"/>
      <c r="L32" s="1731"/>
      <c r="M32" s="1713"/>
      <c r="N32" s="1733"/>
      <c r="O32" s="1858"/>
      <c r="P32" s="1732"/>
      <c r="Q32" s="1731"/>
      <c r="R32" s="1695"/>
      <c r="S32" s="1801"/>
      <c r="T32" s="1802"/>
      <c r="U32" s="1803"/>
      <c r="V32" s="1531"/>
      <c r="W32" s="1511"/>
      <c r="X32" s="1511"/>
      <c r="Y32" s="1511"/>
      <c r="Z32" s="1511"/>
    </row>
    <row r="33" spans="1:26" s="1501" customFormat="1" ht="15.75" hidden="1">
      <c r="A33" s="1539"/>
      <c r="B33" s="1680" t="s">
        <v>1527</v>
      </c>
      <c r="C33" s="1562"/>
      <c r="D33" s="1563"/>
      <c r="E33" s="1503"/>
      <c r="F33" s="1732"/>
      <c r="G33" s="1731"/>
      <c r="H33" s="1503"/>
      <c r="I33" s="1732"/>
      <c r="J33" s="1731"/>
      <c r="K33" s="1713"/>
      <c r="L33" s="1731"/>
      <c r="M33" s="1713"/>
      <c r="N33" s="1733"/>
      <c r="O33" s="1858"/>
      <c r="P33" s="1732"/>
      <c r="Q33" s="1731"/>
      <c r="R33" s="1695"/>
      <c r="S33" s="1801"/>
      <c r="T33" s="1802"/>
      <c r="U33" s="1803"/>
      <c r="V33" s="1531"/>
      <c r="W33" s="1511"/>
      <c r="X33" s="1511"/>
      <c r="Y33" s="1511"/>
      <c r="Z33" s="1511"/>
    </row>
    <row r="34" spans="1:26" s="1501" customFormat="1" ht="15.75" hidden="1">
      <c r="A34" s="1539"/>
      <c r="B34" s="1681" t="s">
        <v>1528</v>
      </c>
      <c r="C34" s="1562"/>
      <c r="D34" s="1563"/>
      <c r="E34" s="1503"/>
      <c r="F34" s="1735"/>
      <c r="G34" s="1734"/>
      <c r="H34" s="1503"/>
      <c r="I34" s="1735"/>
      <c r="J34" s="1734"/>
      <c r="K34" s="1713"/>
      <c r="L34" s="1734"/>
      <c r="M34" s="1713"/>
      <c r="N34" s="1736"/>
      <c r="O34" s="1858"/>
      <c r="P34" s="1735"/>
      <c r="Q34" s="1734"/>
      <c r="R34" s="1695"/>
      <c r="S34" s="1804"/>
      <c r="T34" s="1805"/>
      <c r="U34" s="1806"/>
      <c r="V34" s="1531"/>
      <c r="W34" s="1511"/>
      <c r="X34" s="1511"/>
      <c r="Y34" s="1511"/>
      <c r="Z34" s="1511"/>
    </row>
    <row r="35" spans="1:26" s="1501" customFormat="1" ht="15.75">
      <c r="A35" s="1539"/>
      <c r="B35" s="1550" t="s">
        <v>1529</v>
      </c>
      <c r="C35" s="1551"/>
      <c r="D35" s="1552"/>
      <c r="E35" s="1503"/>
      <c r="F35" s="1718">
        <f>+IF($P$2=0,$P35,0)</f>
        <v>0</v>
      </c>
      <c r="G35" s="1717">
        <f>+IF($P$2=0,$Q35,0)</f>
        <v>-845</v>
      </c>
      <c r="H35" s="1503"/>
      <c r="I35" s="1718">
        <f>+IF(OR($P$2=98,$P$2=42,$P$2=96,$P$2=97),$P35,0)</f>
        <v>0</v>
      </c>
      <c r="J35" s="1717">
        <f>+IF(OR($P$2=98,$P$2=42,$P$2=96,$P$2=97),$Q35,0)</f>
        <v>0</v>
      </c>
      <c r="K35" s="1713"/>
      <c r="L35" s="1717">
        <f>+IF($P$2=33,$Q35,0)</f>
        <v>0</v>
      </c>
      <c r="M35" s="1713"/>
      <c r="N35" s="1719">
        <f t="shared" ref="N35:N40" si="6">+ROUND(+G35+J35+L35,0)</f>
        <v>-845</v>
      </c>
      <c r="O35" s="1858"/>
      <c r="P35" s="1718">
        <f>+ROUND(+OTCHET!E121+OTCHET!E119,0)</f>
        <v>0</v>
      </c>
      <c r="Q35" s="1717">
        <f>+ROUND(+OTCHET!F121+OTCHET!F119,0)</f>
        <v>-845</v>
      </c>
      <c r="R35" s="1695"/>
      <c r="S35" s="2044" t="s">
        <v>1646</v>
      </c>
      <c r="T35" s="2045"/>
      <c r="U35" s="2046"/>
      <c r="V35" s="1531"/>
      <c r="W35" s="1511"/>
      <c r="X35" s="1511"/>
      <c r="Y35" s="1511"/>
      <c r="Z35" s="1511"/>
    </row>
    <row r="36" spans="1:26" s="1501" customFormat="1" ht="15.75">
      <c r="A36" s="1539"/>
      <c r="B36" s="1682" t="s">
        <v>1530</v>
      </c>
      <c r="C36" s="1564"/>
      <c r="D36" s="1565"/>
      <c r="E36" s="1503"/>
      <c r="F36" s="1842">
        <f>+IF($P$2=0,$P36,0)</f>
        <v>0</v>
      </c>
      <c r="G36" s="1841">
        <f>+IF($P$2=0,$Q36,0)</f>
        <v>0</v>
      </c>
      <c r="H36" s="1503"/>
      <c r="I36" s="1842">
        <f>+IF(OR($P$2=98,$P$2=42,$P$2=96,$P$2=97),$P36,0)</f>
        <v>0</v>
      </c>
      <c r="J36" s="1841">
        <f>+IF(OR($P$2=98,$P$2=42,$P$2=96,$P$2=97),$Q36,0)</f>
        <v>0</v>
      </c>
      <c r="K36" s="1713"/>
      <c r="L36" s="1841">
        <f>+IF($P$2=33,$Q36,0)</f>
        <v>0</v>
      </c>
      <c r="M36" s="1713"/>
      <c r="N36" s="1737">
        <f t="shared" si="6"/>
        <v>0</v>
      </c>
      <c r="O36" s="1858"/>
      <c r="P36" s="1842">
        <f>+ROUND(OTCHET!E122,0)</f>
        <v>0</v>
      </c>
      <c r="Q36" s="1841">
        <f>+ROUND(OTCHET!F122,0)</f>
        <v>0</v>
      </c>
      <c r="R36" s="1695"/>
      <c r="S36" s="2068" t="s">
        <v>1647</v>
      </c>
      <c r="T36" s="2069"/>
      <c r="U36" s="2070"/>
      <c r="V36" s="1531"/>
      <c r="W36" s="1511"/>
      <c r="X36" s="1511"/>
      <c r="Y36" s="1511"/>
      <c r="Z36" s="1511"/>
    </row>
    <row r="37" spans="1:26" s="1501" customFormat="1" ht="15.75">
      <c r="A37" s="1539"/>
      <c r="B37" s="1683" t="s">
        <v>1531</v>
      </c>
      <c r="C37" s="1566"/>
      <c r="D37" s="1567"/>
      <c r="E37" s="1503"/>
      <c r="F37" s="1844">
        <f>+IF($P$2=0,$P37,0)</f>
        <v>0</v>
      </c>
      <c r="G37" s="1843">
        <f>+IF($P$2=0,$Q37,0)</f>
        <v>0</v>
      </c>
      <c r="H37" s="1503"/>
      <c r="I37" s="1844">
        <f>+IF(OR($P$2=98,$P$2=42,$P$2=96,$P$2=97),$P37,0)</f>
        <v>0</v>
      </c>
      <c r="J37" s="1843">
        <f>+IF(OR($P$2=98,$P$2=42,$P$2=96,$P$2=97),$Q37,0)</f>
        <v>0</v>
      </c>
      <c r="K37" s="1713"/>
      <c r="L37" s="1843">
        <f>+IF($P$2=33,$Q37,0)</f>
        <v>0</v>
      </c>
      <c r="M37" s="1713"/>
      <c r="N37" s="1738">
        <f t="shared" si="6"/>
        <v>0</v>
      </c>
      <c r="O37" s="1858"/>
      <c r="P37" s="1844">
        <f>+ROUND(OTCHET!E123,0)</f>
        <v>0</v>
      </c>
      <c r="Q37" s="1843">
        <f>+ROUND(OTCHET!F123,0)</f>
        <v>0</v>
      </c>
      <c r="R37" s="1695"/>
      <c r="S37" s="2071" t="s">
        <v>1648</v>
      </c>
      <c r="T37" s="2072"/>
      <c r="U37" s="2073"/>
      <c r="V37" s="1531"/>
      <c r="W37" s="1511"/>
      <c r="X37" s="1511"/>
      <c r="Y37" s="1511"/>
      <c r="Z37" s="1511"/>
    </row>
    <row r="38" spans="1:26" s="1501" customFormat="1" ht="15.75">
      <c r="A38" s="1539"/>
      <c r="B38" s="1684" t="s">
        <v>1532</v>
      </c>
      <c r="C38" s="1568"/>
      <c r="D38" s="1569"/>
      <c r="E38" s="1503"/>
      <c r="F38" s="1846">
        <f>+IF($P$2=0,$P38,0)</f>
        <v>0</v>
      </c>
      <c r="G38" s="1845">
        <f>+IF($P$2=0,$Q38,0)</f>
        <v>0</v>
      </c>
      <c r="H38" s="1503"/>
      <c r="I38" s="1846">
        <f>+IF(OR($P$2=98,$P$2=42,$P$2=96,$P$2=97),$P38,0)</f>
        <v>0</v>
      </c>
      <c r="J38" s="1845">
        <f>+IF(OR($P$2=98,$P$2=42,$P$2=96,$P$2=97),$Q38,0)</f>
        <v>0</v>
      </c>
      <c r="K38" s="1713"/>
      <c r="L38" s="1845">
        <f>+IF($P$2=33,$Q38,0)</f>
        <v>0</v>
      </c>
      <c r="M38" s="1713"/>
      <c r="N38" s="1739">
        <f t="shared" si="6"/>
        <v>0</v>
      </c>
      <c r="O38" s="1858"/>
      <c r="P38" s="1846">
        <f>+ROUND(OTCHET!E124,0)</f>
        <v>0</v>
      </c>
      <c r="Q38" s="1845">
        <f>+ROUND(OTCHET!F124,0)</f>
        <v>0</v>
      </c>
      <c r="R38" s="1695"/>
      <c r="S38" s="2074" t="s">
        <v>1649</v>
      </c>
      <c r="T38" s="2075"/>
      <c r="U38" s="2076"/>
      <c r="V38" s="1531"/>
      <c r="W38" s="1511"/>
      <c r="X38" s="1511"/>
      <c r="Y38" s="1511"/>
      <c r="Z38" s="1511"/>
    </row>
    <row r="39" spans="1:26" s="1501" customFormat="1" ht="6" customHeight="1">
      <c r="A39" s="1539"/>
      <c r="B39" s="1570"/>
      <c r="C39" s="1571"/>
      <c r="D39" s="1572"/>
      <c r="E39" s="1503"/>
      <c r="F39" s="1723"/>
      <c r="G39" s="1722"/>
      <c r="H39" s="1503"/>
      <c r="I39" s="1723"/>
      <c r="J39" s="1722"/>
      <c r="K39" s="1713"/>
      <c r="L39" s="1722"/>
      <c r="M39" s="1713"/>
      <c r="N39" s="1724"/>
      <c r="O39" s="1858"/>
      <c r="P39" s="1723"/>
      <c r="Q39" s="1722"/>
      <c r="R39" s="1695"/>
      <c r="S39" s="1807"/>
      <c r="T39" s="1808"/>
      <c r="U39" s="1809"/>
      <c r="V39" s="1531"/>
      <c r="W39" s="1511"/>
      <c r="X39" s="1511"/>
      <c r="Y39" s="1511"/>
      <c r="Z39" s="1511"/>
    </row>
    <row r="40" spans="1:26" s="1501" customFormat="1" ht="15.75">
      <c r="A40" s="1539"/>
      <c r="B40" s="1550" t="s">
        <v>1533</v>
      </c>
      <c r="C40" s="1551"/>
      <c r="D40" s="1552"/>
      <c r="E40" s="1503"/>
      <c r="F40" s="1718">
        <f>+IF($P$2=0,$P40,0)</f>
        <v>0</v>
      </c>
      <c r="G40" s="1717">
        <f>+IF($P$2=0,$Q40,0)</f>
        <v>156</v>
      </c>
      <c r="H40" s="1503"/>
      <c r="I40" s="1718">
        <f>+IF(OR($P$2=98,$P$2=42,$P$2=96,$P$2=97),$P40,0)</f>
        <v>0</v>
      </c>
      <c r="J40" s="1717">
        <f>+IF(OR($P$2=98,$P$2=42,$P$2=96,$P$2=97),$Q40,0)</f>
        <v>0</v>
      </c>
      <c r="K40" s="1713"/>
      <c r="L40" s="1717">
        <f>+IF($P$2=33,$Q40,0)</f>
        <v>0</v>
      </c>
      <c r="M40" s="1713"/>
      <c r="N40" s="1719">
        <f t="shared" si="6"/>
        <v>156</v>
      </c>
      <c r="O40" s="1858"/>
      <c r="P40" s="1718">
        <f>+ROUND(OTCHET!E117+OTCHET!E118,0)</f>
        <v>0</v>
      </c>
      <c r="Q40" s="1717">
        <f>+ROUND(OTCHET!F117+OTCHET!F118,0)</f>
        <v>156</v>
      </c>
      <c r="R40" s="1695"/>
      <c r="S40" s="2044" t="s">
        <v>1650</v>
      </c>
      <c r="T40" s="2045"/>
      <c r="U40" s="2046"/>
      <c r="V40" s="1531"/>
      <c r="W40" s="1511"/>
      <c r="X40" s="1511"/>
      <c r="Y40" s="1511"/>
      <c r="Z40" s="1511"/>
    </row>
    <row r="41" spans="1:26" s="1501" customFormat="1" ht="15.75">
      <c r="A41" s="1539"/>
      <c r="B41" s="1676" t="s">
        <v>1534</v>
      </c>
      <c r="C41" s="1553"/>
      <c r="D41" s="1554"/>
      <c r="E41" s="1503"/>
      <c r="F41" s="1711"/>
      <c r="G41" s="1720"/>
      <c r="H41" s="1503"/>
      <c r="I41" s="1711"/>
      <c r="J41" s="1720"/>
      <c r="K41" s="1713"/>
      <c r="L41" s="1720"/>
      <c r="M41" s="1713"/>
      <c r="N41" s="1721"/>
      <c r="O41" s="1858"/>
      <c r="P41" s="1711"/>
      <c r="Q41" s="1720"/>
      <c r="R41" s="1695"/>
      <c r="S41" s="1676" t="s">
        <v>1534</v>
      </c>
      <c r="T41" s="1553"/>
      <c r="U41" s="1554"/>
      <c r="V41" s="1531"/>
      <c r="W41" s="1511"/>
      <c r="X41" s="1511"/>
      <c r="Y41" s="1511"/>
      <c r="Z41" s="1511"/>
    </row>
    <row r="42" spans="1:26" s="1501" customFormat="1" ht="15.75">
      <c r="A42" s="1539"/>
      <c r="B42" s="1677" t="s">
        <v>1535</v>
      </c>
      <c r="C42" s="1555"/>
      <c r="D42" s="1556"/>
      <c r="E42" s="1503"/>
      <c r="F42" s="1712">
        <f>+IF($P$2=0,$P42,0)</f>
        <v>0</v>
      </c>
      <c r="G42" s="1740">
        <f>+IF($P$2=0,$Q42,0)</f>
        <v>0</v>
      </c>
      <c r="H42" s="1503"/>
      <c r="I42" s="1712">
        <f>+IF(OR($P$2=98,$P$2=42,$P$2=96,$P$2=97),$P42,0)</f>
        <v>0</v>
      </c>
      <c r="J42" s="1740">
        <f>+IF(OR($P$2=98,$P$2=42,$P$2=96,$P$2=97),$Q42,0)</f>
        <v>0</v>
      </c>
      <c r="K42" s="1713"/>
      <c r="L42" s="1740">
        <f>+IF($P$2=33,$Q42,0)</f>
        <v>0</v>
      </c>
      <c r="M42" s="1713"/>
      <c r="N42" s="1714">
        <f>+ROUND(+G42+J42+L42,0)</f>
        <v>0</v>
      </c>
      <c r="O42" s="1858"/>
      <c r="P42" s="1712">
        <f>+ROUND(OTCHET!E143+OTCHET!E144+OTCHET!E161+OTCHET!E162,0)</f>
        <v>0</v>
      </c>
      <c r="Q42" s="1740">
        <f>+ROUND(OTCHET!F143+OTCHET!F144+OTCHET!F161+OTCHET!F162,0)</f>
        <v>0</v>
      </c>
      <c r="R42" s="1695"/>
      <c r="S42" s="2053" t="s">
        <v>1651</v>
      </c>
      <c r="T42" s="2054"/>
      <c r="U42" s="2055"/>
      <c r="V42" s="1531"/>
      <c r="W42" s="1511"/>
      <c r="X42" s="1511"/>
      <c r="Y42" s="1511"/>
      <c r="Z42" s="1511"/>
    </row>
    <row r="43" spans="1:26" s="1501" customFormat="1" ht="15.75">
      <c r="A43" s="1539"/>
      <c r="B43" s="1672" t="s">
        <v>1536</v>
      </c>
      <c r="C43" s="1546"/>
      <c r="D43" s="1547"/>
      <c r="E43" s="1503"/>
      <c r="F43" s="1840">
        <f>+IF($P$2=0,$P43,0)</f>
        <v>0</v>
      </c>
      <c r="G43" s="1839">
        <f>+IF($P$2=0,$Q43,0)</f>
        <v>0</v>
      </c>
      <c r="H43" s="1503"/>
      <c r="I43" s="1840">
        <f>+IF(OR($P$2=98,$P$2=42,$P$2=96,$P$2=97),$P43,0)</f>
        <v>0</v>
      </c>
      <c r="J43" s="1839">
        <f>+IF(OR($P$2=98,$P$2=42,$P$2=96,$P$2=97),$Q43,0)</f>
        <v>0</v>
      </c>
      <c r="K43" s="1713"/>
      <c r="L43" s="1839">
        <f>+IF($P$2=33,$Q43,0)</f>
        <v>0</v>
      </c>
      <c r="M43" s="1713"/>
      <c r="N43" s="1715">
        <f>+ROUND(+G43+J43+L43,0)</f>
        <v>0</v>
      </c>
      <c r="O43" s="1858"/>
      <c r="P43" s="1840">
        <f>+ROUND(+SUM(OTCHET!E145:E150)+SUM(OTCHET!E163:E168),0)</f>
        <v>0</v>
      </c>
      <c r="Q43" s="1839">
        <f>+ROUND(+SUM(OTCHET!F145:F150)+SUM(OTCHET!F163:F168),0)</f>
        <v>0</v>
      </c>
      <c r="R43" s="1695"/>
      <c r="S43" s="2059" t="s">
        <v>1652</v>
      </c>
      <c r="T43" s="2060"/>
      <c r="U43" s="2061"/>
      <c r="V43" s="1531"/>
      <c r="W43" s="1511"/>
      <c r="X43" s="1511"/>
      <c r="Y43" s="1511"/>
      <c r="Z43" s="1511"/>
    </row>
    <row r="44" spans="1:26" s="1501" customFormat="1" ht="15.75">
      <c r="A44" s="1539"/>
      <c r="B44" s="1672" t="s">
        <v>2167</v>
      </c>
      <c r="C44" s="1546"/>
      <c r="D44" s="1547"/>
      <c r="E44" s="1503"/>
      <c r="F44" s="1840">
        <f>+IF($P$2=0,$P44,0)</f>
        <v>0</v>
      </c>
      <c r="G44" s="1839">
        <f>+IF($P$2=0,$Q44,0)</f>
        <v>0</v>
      </c>
      <c r="H44" s="1503"/>
      <c r="I44" s="1840">
        <f>+IF(OR($P$2=98,$P$2=42,$P$2=96,$P$2=97),$P44,0)</f>
        <v>0</v>
      </c>
      <c r="J44" s="1839">
        <f>+IF(OR($P$2=98,$P$2=42,$P$2=96,$P$2=97),$Q44,0)</f>
        <v>0</v>
      </c>
      <c r="K44" s="1713"/>
      <c r="L44" s="1839">
        <f>+IF($P$2=33,$Q44,0)</f>
        <v>0</v>
      </c>
      <c r="M44" s="1713"/>
      <c r="N44" s="1715">
        <f>+ROUND(+G44+J44+L44,0)</f>
        <v>0</v>
      </c>
      <c r="O44" s="1858"/>
      <c r="P44" s="1840">
        <f>+ROUND(OTCHET!E151,0)</f>
        <v>0</v>
      </c>
      <c r="Q44" s="1839">
        <f>+ROUND(OTCHET!F151,0)</f>
        <v>0</v>
      </c>
      <c r="R44" s="1695"/>
      <c r="S44" s="2059" t="s">
        <v>1653</v>
      </c>
      <c r="T44" s="2060"/>
      <c r="U44" s="2061"/>
      <c r="V44" s="1531"/>
      <c r="W44" s="1511"/>
      <c r="X44" s="1511"/>
      <c r="Y44" s="1511"/>
      <c r="Z44" s="1511"/>
    </row>
    <row r="45" spans="1:26" s="1501" customFormat="1" ht="15.75">
      <c r="A45" s="1539"/>
      <c r="B45" s="1675" t="s">
        <v>1537</v>
      </c>
      <c r="C45" s="1548"/>
      <c r="D45" s="1549"/>
      <c r="E45" s="1503"/>
      <c r="F45" s="1749">
        <f>+IF($P$2=0,$P45,0)</f>
        <v>0</v>
      </c>
      <c r="G45" s="1748">
        <f>+IF($P$2=0,$Q45,0)</f>
        <v>0</v>
      </c>
      <c r="H45" s="1503"/>
      <c r="I45" s="1749">
        <f>+IF(OR($P$2=98,$P$2=42,$P$2=96,$P$2=97),$P45,0)</f>
        <v>0</v>
      </c>
      <c r="J45" s="1748">
        <f>+IF(OR($P$2=98,$P$2=42,$P$2=96,$P$2=97),$Q45,0)</f>
        <v>0</v>
      </c>
      <c r="K45" s="1713"/>
      <c r="L45" s="1748">
        <f>+IF($P$2=33,$Q45,0)</f>
        <v>0</v>
      </c>
      <c r="M45" s="1713"/>
      <c r="N45" s="1716">
        <f>+ROUND(+G45+J45+L45,0)</f>
        <v>0</v>
      </c>
      <c r="O45" s="1858"/>
      <c r="P45" s="1749">
        <f>+ROUND(OTCHET!E139,0)</f>
        <v>0</v>
      </c>
      <c r="Q45" s="1748">
        <f>+ROUND(OTCHET!F139,0)</f>
        <v>0</v>
      </c>
      <c r="R45" s="1695"/>
      <c r="S45" s="2065" t="s">
        <v>1654</v>
      </c>
      <c r="T45" s="2066"/>
      <c r="U45" s="2067"/>
      <c r="V45" s="1531"/>
      <c r="W45" s="1511"/>
      <c r="X45" s="1511"/>
      <c r="Y45" s="1511"/>
      <c r="Z45" s="1511"/>
    </row>
    <row r="46" spans="1:26" s="1501" customFormat="1" ht="15.75">
      <c r="A46" s="1539"/>
      <c r="B46" s="1550" t="s">
        <v>1538</v>
      </c>
      <c r="C46" s="1551"/>
      <c r="D46" s="1552"/>
      <c r="E46" s="1503"/>
      <c r="F46" s="1718">
        <f>+ROUND(+SUM(F42:F45),0)</f>
        <v>0</v>
      </c>
      <c r="G46" s="1717">
        <f>+ROUND(+SUM(G42:G45),0)</f>
        <v>0</v>
      </c>
      <c r="H46" s="1503"/>
      <c r="I46" s="1718">
        <f>+ROUND(+SUM(I42:I45),0)</f>
        <v>0</v>
      </c>
      <c r="J46" s="1717">
        <f>+ROUND(+SUM(J42:J45),0)</f>
        <v>0</v>
      </c>
      <c r="K46" s="1713"/>
      <c r="L46" s="1717">
        <f>+ROUND(+SUM(L42:L45),0)</f>
        <v>0</v>
      </c>
      <c r="M46" s="1713"/>
      <c r="N46" s="1719">
        <f>+ROUND(+SUM(N42:N45),0)</f>
        <v>0</v>
      </c>
      <c r="O46" s="1858"/>
      <c r="P46" s="1718">
        <f>+ROUND(+SUM(P42:P45),0)</f>
        <v>0</v>
      </c>
      <c r="Q46" s="1717">
        <f>+ROUND(+SUM(Q42:Q45),0)</f>
        <v>0</v>
      </c>
      <c r="R46" s="1695"/>
      <c r="S46" s="2044" t="s">
        <v>1655</v>
      </c>
      <c r="T46" s="2045"/>
      <c r="U46" s="2046"/>
      <c r="V46" s="1531"/>
      <c r="W46" s="1511"/>
      <c r="X46" s="1511"/>
      <c r="Y46" s="1511"/>
      <c r="Z46" s="1511"/>
    </row>
    <row r="47" spans="1:26" s="1501" customFormat="1" ht="6" customHeight="1">
      <c r="A47" s="1539"/>
      <c r="B47" s="1573"/>
      <c r="C47" s="1558"/>
      <c r="D47" s="1559"/>
      <c r="E47" s="1503"/>
      <c r="F47" s="1712"/>
      <c r="G47" s="1740"/>
      <c r="H47" s="1503"/>
      <c r="I47" s="1712"/>
      <c r="J47" s="1740"/>
      <c r="K47" s="1713"/>
      <c r="L47" s="1740"/>
      <c r="M47" s="1713"/>
      <c r="N47" s="1714"/>
      <c r="O47" s="1858"/>
      <c r="P47" s="1712"/>
      <c r="Q47" s="1740"/>
      <c r="R47" s="1695"/>
      <c r="S47" s="1810"/>
      <c r="T47" s="1811"/>
      <c r="U47" s="1812"/>
      <c r="V47" s="1531"/>
      <c r="W47" s="1511"/>
      <c r="X47" s="1511"/>
      <c r="Y47" s="1511"/>
      <c r="Z47" s="1511"/>
    </row>
    <row r="48" spans="1:26" s="1501" customFormat="1" ht="16.5" thickBot="1">
      <c r="A48" s="1539"/>
      <c r="B48" s="1685" t="s">
        <v>1539</v>
      </c>
      <c r="C48" s="1574"/>
      <c r="D48" s="1575"/>
      <c r="E48" s="1503"/>
      <c r="F48" s="1742">
        <f>+ROUND(F23+F28+F35+F40+F46,0)</f>
        <v>1200000</v>
      </c>
      <c r="G48" s="1741">
        <f>+ROUND(G23+G28+G35+G40+G46,0)</f>
        <v>1182443</v>
      </c>
      <c r="H48" s="1503"/>
      <c r="I48" s="1742">
        <f>+ROUND(I23+I28+I35+I40+I46,0)</f>
        <v>0</v>
      </c>
      <c r="J48" s="1741">
        <f>+ROUND(J23+J28+J35+J40+J46,0)</f>
        <v>0</v>
      </c>
      <c r="K48" s="1713"/>
      <c r="L48" s="1741">
        <f>+ROUND(L23+L28+L35+L40+L46,0)</f>
        <v>0</v>
      </c>
      <c r="M48" s="1713"/>
      <c r="N48" s="1743">
        <f>+ROUND(N23+N28+N35+N40+N46,0)</f>
        <v>1182443</v>
      </c>
      <c r="O48" s="1860"/>
      <c r="P48" s="1742">
        <f>+ROUND(P23+P28+P35+P40+P46,0)</f>
        <v>1200000</v>
      </c>
      <c r="Q48" s="1741">
        <f>+ROUND(Q23+Q28+Q35+Q40+Q46,0)</f>
        <v>1182443</v>
      </c>
      <c r="R48" s="1695"/>
      <c r="S48" s="2077" t="s">
        <v>1656</v>
      </c>
      <c r="T48" s="2078"/>
      <c r="U48" s="2079"/>
      <c r="V48" s="1531"/>
      <c r="W48" s="1511"/>
      <c r="X48" s="1511"/>
      <c r="Y48" s="1511"/>
      <c r="Z48" s="1511"/>
    </row>
    <row r="49" spans="1:26" s="1501" customFormat="1" ht="15.75">
      <c r="A49" s="1539"/>
      <c r="B49" s="1673" t="s">
        <v>1540</v>
      </c>
      <c r="C49" s="1540"/>
      <c r="D49" s="1541"/>
      <c r="E49" s="1503"/>
      <c r="F49" s="1723"/>
      <c r="G49" s="1722"/>
      <c r="H49" s="1503"/>
      <c r="I49" s="1723"/>
      <c r="J49" s="1722"/>
      <c r="K49" s="1713"/>
      <c r="L49" s="1722"/>
      <c r="M49" s="1713"/>
      <c r="N49" s="1724"/>
      <c r="O49" s="1858"/>
      <c r="P49" s="1723"/>
      <c r="Q49" s="1722"/>
      <c r="R49" s="1695"/>
      <c r="S49" s="1673" t="s">
        <v>1540</v>
      </c>
      <c r="T49" s="1540"/>
      <c r="U49" s="1541"/>
      <c r="V49" s="1531"/>
      <c r="W49" s="1511"/>
      <c r="X49" s="1511"/>
      <c r="Y49" s="1511"/>
      <c r="Z49" s="1511"/>
    </row>
    <row r="50" spans="1:26" s="1501" customFormat="1" ht="15.75">
      <c r="A50" s="1539"/>
      <c r="B50" s="1676" t="s">
        <v>1541</v>
      </c>
      <c r="C50" s="1553"/>
      <c r="D50" s="1554"/>
      <c r="E50" s="1576"/>
      <c r="F50" s="1723"/>
      <c r="G50" s="1722"/>
      <c r="H50" s="1503"/>
      <c r="I50" s="1723"/>
      <c r="J50" s="1722"/>
      <c r="K50" s="1713"/>
      <c r="L50" s="1722"/>
      <c r="M50" s="1713"/>
      <c r="N50" s="1724"/>
      <c r="O50" s="1858"/>
      <c r="P50" s="1723"/>
      <c r="Q50" s="1722"/>
      <c r="R50" s="1695"/>
      <c r="S50" s="1676" t="s">
        <v>1541</v>
      </c>
      <c r="T50" s="1553"/>
      <c r="U50" s="1554"/>
      <c r="V50" s="1531"/>
      <c r="W50" s="1511"/>
      <c r="X50" s="1511"/>
      <c r="Y50" s="1511"/>
      <c r="Z50" s="1511"/>
    </row>
    <row r="51" spans="1:26" s="1501" customFormat="1" ht="15.75">
      <c r="A51" s="1539"/>
      <c r="B51" s="1677" t="s">
        <v>1542</v>
      </c>
      <c r="C51" s="1555"/>
      <c r="D51" s="1556"/>
      <c r="E51" s="1576"/>
      <c r="F51" s="1723">
        <f>+IF($P$2=0,$P51,0)</f>
        <v>404085</v>
      </c>
      <c r="G51" s="1722">
        <f>+IF($P$2=0,$Q51,0)</f>
        <v>403994</v>
      </c>
      <c r="H51" s="1503"/>
      <c r="I51" s="1723">
        <f>+IF(OR($P$2=98,$P$2=42,$P$2=96,$P$2=97),$P51,0)</f>
        <v>0</v>
      </c>
      <c r="J51" s="1722">
        <f>+IF(OR($P$2=98,$P$2=42,$P$2=96,$P$2=97),$Q51,0)</f>
        <v>0</v>
      </c>
      <c r="K51" s="1713"/>
      <c r="L51" s="1722">
        <f>+IF($P$2=33,$Q51,0)</f>
        <v>0</v>
      </c>
      <c r="M51" s="1713"/>
      <c r="N51" s="1724">
        <f>+ROUND(+G51+J51+L51,0)</f>
        <v>403994</v>
      </c>
      <c r="O51" s="1858"/>
      <c r="P51" s="1723">
        <f>+ROUND(OTCHET!E205-SUM(OTCHET!E217:E219)+OTCHET!E271+IF(+OR(OTCHET!$F$12="5500",OTCHET!$F$12="5600"),0,+OTCHET!E297),0)</f>
        <v>404085</v>
      </c>
      <c r="Q51" s="1722">
        <f>+ROUND(OTCHET!F205-SUM(OTCHET!F217:F219)+OTCHET!F271+IF(+OR(OTCHET!$F$12="5500",OTCHET!$F$12="5600"),0,+OTCHET!F297),0)</f>
        <v>403994</v>
      </c>
      <c r="R51" s="1695"/>
      <c r="S51" s="2053" t="s">
        <v>1657</v>
      </c>
      <c r="T51" s="2054"/>
      <c r="U51" s="2055"/>
      <c r="V51" s="1531"/>
      <c r="W51" s="1511"/>
      <c r="X51" s="1511"/>
      <c r="Y51" s="1511"/>
      <c r="Z51" s="1511"/>
    </row>
    <row r="52" spans="1:26" s="1501" customFormat="1" ht="15.75">
      <c r="A52" s="1539"/>
      <c r="B52" s="1672" t="s">
        <v>1543</v>
      </c>
      <c r="C52" s="1546"/>
      <c r="D52" s="1547"/>
      <c r="E52" s="1503"/>
      <c r="F52" s="1749">
        <f>+IF($P$2=0,$P52,0)</f>
        <v>6915</v>
      </c>
      <c r="G52" s="1748">
        <f>+IF($P$2=0,$Q52,0)</f>
        <v>6911</v>
      </c>
      <c r="H52" s="1503"/>
      <c r="I52" s="1749">
        <f>+IF(OR($P$2=98,$P$2=42,$P$2=96,$P$2=97),$P52,0)</f>
        <v>0</v>
      </c>
      <c r="J52" s="1748">
        <f>+IF(OR($P$2=98,$P$2=42,$P$2=96,$P$2=97),$Q52,0)</f>
        <v>0</v>
      </c>
      <c r="K52" s="1713"/>
      <c r="L52" s="1748">
        <f>+IF($P$2=33,$Q52,0)</f>
        <v>0</v>
      </c>
      <c r="M52" s="1713"/>
      <c r="N52" s="1716">
        <f>+ROUND(+G52+J52+L52,0)</f>
        <v>6911</v>
      </c>
      <c r="O52" s="1858"/>
      <c r="P52" s="1749">
        <f>+ROUND(+SUM(OTCHET!E217:E219),0)</f>
        <v>6915</v>
      </c>
      <c r="Q52" s="1748">
        <f>+ROUND(+SUM(OTCHET!F217:F219),0)</f>
        <v>6911</v>
      </c>
      <c r="R52" s="1695"/>
      <c r="S52" s="2059" t="s">
        <v>1658</v>
      </c>
      <c r="T52" s="2060"/>
      <c r="U52" s="2061"/>
      <c r="V52" s="1531"/>
      <c r="W52" s="1511"/>
      <c r="X52" s="1511"/>
      <c r="Y52" s="1511"/>
      <c r="Z52" s="1511"/>
    </row>
    <row r="53" spans="1:26" s="1501" customFormat="1" ht="15.75">
      <c r="A53" s="1539"/>
      <c r="B53" s="1672" t="s">
        <v>1544</v>
      </c>
      <c r="C53" s="1546"/>
      <c r="D53" s="1547"/>
      <c r="E53" s="1503"/>
      <c r="F53" s="1749">
        <f>+IF($P$2=0,$P53,0)</f>
        <v>6000</v>
      </c>
      <c r="G53" s="1748">
        <f>+IF($P$2=0,$Q53,0)</f>
        <v>5221</v>
      </c>
      <c r="H53" s="1503"/>
      <c r="I53" s="1749">
        <f>+IF(OR($P$2=98,$P$2=42,$P$2=96,$P$2=97),$P53,0)</f>
        <v>0</v>
      </c>
      <c r="J53" s="1748">
        <f>+IF(OR($P$2=98,$P$2=42,$P$2=96,$P$2=97),$Q53,0)</f>
        <v>0</v>
      </c>
      <c r="K53" s="1713"/>
      <c r="L53" s="1748">
        <f>+IF($P$2=33,$Q53,0)</f>
        <v>0</v>
      </c>
      <c r="M53" s="1713"/>
      <c r="N53" s="1716">
        <f>+ROUND(+G53+J53+L53,0)</f>
        <v>5221</v>
      </c>
      <c r="O53" s="1858"/>
      <c r="P53" s="1749">
        <f>+ROUND(OTCHET!E223,0)</f>
        <v>6000</v>
      </c>
      <c r="Q53" s="1748">
        <f>+ROUND(OTCHET!F223,0)</f>
        <v>5221</v>
      </c>
      <c r="R53" s="1695"/>
      <c r="S53" s="2059" t="s">
        <v>1659</v>
      </c>
      <c r="T53" s="2060"/>
      <c r="U53" s="2061"/>
      <c r="V53" s="1531"/>
      <c r="W53" s="1511"/>
      <c r="X53" s="1511"/>
      <c r="Y53" s="1511"/>
      <c r="Z53" s="1511"/>
    </row>
    <row r="54" spans="1:26" s="1501" customFormat="1" ht="15.75">
      <c r="A54" s="1539"/>
      <c r="B54" s="1672" t="s">
        <v>1545</v>
      </c>
      <c r="C54" s="1546"/>
      <c r="D54" s="1547"/>
      <c r="E54" s="1503"/>
      <c r="F54" s="1749">
        <f>+IF($P$2=0,$P54,0)</f>
        <v>992539</v>
      </c>
      <c r="G54" s="1748">
        <f>+IF($P$2=0,$Q54,0)</f>
        <v>991203</v>
      </c>
      <c r="H54" s="1503"/>
      <c r="I54" s="1749">
        <f>+IF(OR($P$2=98,$P$2=42,$P$2=96,$P$2=97),$P54,0)</f>
        <v>0</v>
      </c>
      <c r="J54" s="1748">
        <f>+IF(OR($P$2=98,$P$2=42,$P$2=96,$P$2=97),$Q54,0)</f>
        <v>0</v>
      </c>
      <c r="K54" s="1713"/>
      <c r="L54" s="1748">
        <f>+IF($P$2=33,$Q54,0)</f>
        <v>0</v>
      </c>
      <c r="M54" s="1713"/>
      <c r="N54" s="1716">
        <f>+ROUND(+G54+J54+L54,0)</f>
        <v>991203</v>
      </c>
      <c r="O54" s="1858"/>
      <c r="P54" s="1749">
        <f>+ROUND(OTCHET!E187+OTCHET!E190,0)</f>
        <v>992539</v>
      </c>
      <c r="Q54" s="1748">
        <f>+ROUND(OTCHET!F187+OTCHET!F190,0)</f>
        <v>991203</v>
      </c>
      <c r="R54" s="1695"/>
      <c r="S54" s="2059" t="s">
        <v>1660</v>
      </c>
      <c r="T54" s="2060"/>
      <c r="U54" s="2061"/>
      <c r="V54" s="1531"/>
      <c r="W54" s="1511"/>
      <c r="X54" s="1511"/>
      <c r="Y54" s="1511"/>
      <c r="Z54" s="1511"/>
    </row>
    <row r="55" spans="1:26" s="1501" customFormat="1" ht="15.75">
      <c r="A55" s="1539"/>
      <c r="B55" s="1675" t="s">
        <v>1546</v>
      </c>
      <c r="C55" s="1548"/>
      <c r="D55" s="1549"/>
      <c r="E55" s="1503"/>
      <c r="F55" s="1749">
        <f>+IF($P$2=0,$P55,0)</f>
        <v>224161</v>
      </c>
      <c r="G55" s="1748">
        <f>+IF($P$2=0,$Q55,0)</f>
        <v>217343</v>
      </c>
      <c r="H55" s="1503"/>
      <c r="I55" s="1749">
        <f>+IF(OR($P$2=98,$P$2=42,$P$2=96,$P$2=97),$P55,0)</f>
        <v>0</v>
      </c>
      <c r="J55" s="1748">
        <f>+IF(OR($P$2=98,$P$2=42,$P$2=96,$P$2=97),$Q55,0)</f>
        <v>0</v>
      </c>
      <c r="K55" s="1713"/>
      <c r="L55" s="1748">
        <f>+IF($P$2=33,$Q55,0)</f>
        <v>0</v>
      </c>
      <c r="M55" s="1713"/>
      <c r="N55" s="1716">
        <f>+ROUND(+G55+J55+L55,0)</f>
        <v>217343</v>
      </c>
      <c r="O55" s="1858"/>
      <c r="P55" s="1749">
        <f>+ROUND(OTCHET!E196+OTCHET!E204,0)</f>
        <v>224161</v>
      </c>
      <c r="Q55" s="1748">
        <f>+ROUND(OTCHET!F196+OTCHET!F204,0)</f>
        <v>217343</v>
      </c>
      <c r="R55" s="1695"/>
      <c r="S55" s="2065" t="s">
        <v>1661</v>
      </c>
      <c r="T55" s="2066"/>
      <c r="U55" s="2067"/>
      <c r="V55" s="1531"/>
      <c r="W55" s="1511"/>
      <c r="X55" s="1511"/>
      <c r="Y55" s="1511"/>
      <c r="Z55" s="1511"/>
    </row>
    <row r="56" spans="1:26" s="1501" customFormat="1" ht="15.75">
      <c r="A56" s="1539"/>
      <c r="B56" s="1577" t="s">
        <v>1547</v>
      </c>
      <c r="C56" s="1578"/>
      <c r="D56" s="1579"/>
      <c r="E56" s="1503"/>
      <c r="F56" s="1745">
        <f>+ROUND(+SUM(F51:F55),0)</f>
        <v>1633700</v>
      </c>
      <c r="G56" s="1744">
        <f>+ROUND(+SUM(G51:G55),0)</f>
        <v>1624672</v>
      </c>
      <c r="H56" s="1503"/>
      <c r="I56" s="1745">
        <f>+ROUND(+SUM(I51:I55),0)</f>
        <v>0</v>
      </c>
      <c r="J56" s="1744">
        <f>+ROUND(+SUM(J51:J55),0)</f>
        <v>0</v>
      </c>
      <c r="K56" s="1713"/>
      <c r="L56" s="1744">
        <f>+ROUND(+SUM(L51:L55),0)</f>
        <v>0</v>
      </c>
      <c r="M56" s="1713"/>
      <c r="N56" s="1746">
        <f>+ROUND(+SUM(N51:N55),0)</f>
        <v>1624672</v>
      </c>
      <c r="O56" s="1858"/>
      <c r="P56" s="1745">
        <f>+ROUND(+SUM(P51:P55),0)</f>
        <v>1633700</v>
      </c>
      <c r="Q56" s="1744">
        <f>+ROUND(+SUM(Q51:Q55),0)</f>
        <v>1624672</v>
      </c>
      <c r="R56" s="1695"/>
      <c r="S56" s="2044" t="s">
        <v>1662</v>
      </c>
      <c r="T56" s="2045"/>
      <c r="U56" s="2046"/>
      <c r="V56" s="1531"/>
      <c r="W56" s="1511"/>
      <c r="X56" s="1511"/>
      <c r="Y56" s="1511"/>
      <c r="Z56" s="1511"/>
    </row>
    <row r="57" spans="1:26" s="1501" customFormat="1" ht="15.75">
      <c r="A57" s="1539"/>
      <c r="B57" s="1676" t="s">
        <v>1548</v>
      </c>
      <c r="C57" s="1553"/>
      <c r="D57" s="1554"/>
      <c r="E57" s="1576"/>
      <c r="F57" s="1723"/>
      <c r="G57" s="1722"/>
      <c r="H57" s="1503"/>
      <c r="I57" s="1723"/>
      <c r="J57" s="1722"/>
      <c r="K57" s="1713"/>
      <c r="L57" s="1722"/>
      <c r="M57" s="1713"/>
      <c r="N57" s="1724"/>
      <c r="O57" s="1858"/>
      <c r="P57" s="1723"/>
      <c r="Q57" s="1722"/>
      <c r="R57" s="1695"/>
      <c r="S57" s="1676" t="s">
        <v>1548</v>
      </c>
      <c r="T57" s="1553"/>
      <c r="U57" s="1554"/>
      <c r="V57" s="1531"/>
      <c r="W57" s="1511"/>
      <c r="X57" s="1511"/>
      <c r="Y57" s="1511"/>
      <c r="Z57" s="1511"/>
    </row>
    <row r="58" spans="1:26" s="1501" customFormat="1" ht="15.75">
      <c r="A58" s="1539"/>
      <c r="B58" s="1677" t="s">
        <v>1549</v>
      </c>
      <c r="C58" s="1555"/>
      <c r="D58" s="1556"/>
      <c r="E58" s="1576"/>
      <c r="F58" s="1723">
        <f>+IF($P$2=0,$P58,0)</f>
        <v>0</v>
      </c>
      <c r="G58" s="1722">
        <f>+IF($P$2=0,$Q58,0)</f>
        <v>0</v>
      </c>
      <c r="H58" s="1503"/>
      <c r="I58" s="1723">
        <f>+IF(OR($P$2=98,$P$2=42,$P$2=96,$P$2=97),$P58,0)</f>
        <v>0</v>
      </c>
      <c r="J58" s="1722">
        <f>+IF(OR($P$2=98,$P$2=42,$P$2=96,$P$2=97),$Q58,0)</f>
        <v>0</v>
      </c>
      <c r="K58" s="1713"/>
      <c r="L58" s="1722">
        <f>+IF($P$2=33,$Q58,0)</f>
        <v>0</v>
      </c>
      <c r="M58" s="1713"/>
      <c r="N58" s="1724">
        <f>+ROUND(+G58+J58+L58,0)</f>
        <v>0</v>
      </c>
      <c r="O58" s="1858"/>
      <c r="P58" s="1723">
        <f>+ROUND(OTCHET!E287,0)</f>
        <v>0</v>
      </c>
      <c r="Q58" s="1722">
        <f>+ROUND(OTCHET!F287,0)</f>
        <v>0</v>
      </c>
      <c r="R58" s="1695"/>
      <c r="S58" s="2053" t="s">
        <v>1663</v>
      </c>
      <c r="T58" s="2054"/>
      <c r="U58" s="2055"/>
      <c r="V58" s="1531"/>
      <c r="W58" s="1511"/>
      <c r="X58" s="1511"/>
      <c r="Y58" s="1511"/>
      <c r="Z58" s="1511"/>
    </row>
    <row r="59" spans="1:26" s="1501" customFormat="1" ht="15.75">
      <c r="A59" s="1539"/>
      <c r="B59" s="1672" t="s">
        <v>1550</v>
      </c>
      <c r="C59" s="1546"/>
      <c r="D59" s="1547"/>
      <c r="E59" s="1503"/>
      <c r="F59" s="1749">
        <f>+IF($P$2=0,$P59,0)</f>
        <v>91500</v>
      </c>
      <c r="G59" s="1748">
        <f>+IF($P$2=0,$Q59,0)</f>
        <v>91470</v>
      </c>
      <c r="H59" s="1503"/>
      <c r="I59" s="1749">
        <f>+IF(OR($P$2=98,$P$2=42,$P$2=96,$P$2=97),$P59,0)</f>
        <v>0</v>
      </c>
      <c r="J59" s="1748">
        <f>+IF(OR($P$2=98,$P$2=42,$P$2=96,$P$2=97),$Q59,0)</f>
        <v>0</v>
      </c>
      <c r="K59" s="1713"/>
      <c r="L59" s="1748">
        <f>+IF($P$2=33,$Q59,0)</f>
        <v>0</v>
      </c>
      <c r="M59" s="1713"/>
      <c r="N59" s="1716">
        <f>+ROUND(+G59+J59+L59,0)</f>
        <v>91470</v>
      </c>
      <c r="O59" s="1858"/>
      <c r="P59" s="1749">
        <f>+ROUND(+OTCHET!E275+OTCHET!E276,0)</f>
        <v>91500</v>
      </c>
      <c r="Q59" s="1748">
        <f>+ROUND(+OTCHET!F275+OTCHET!F276,0)</f>
        <v>91470</v>
      </c>
      <c r="R59" s="1695"/>
      <c r="S59" s="2059" t="s">
        <v>1664</v>
      </c>
      <c r="T59" s="2060"/>
      <c r="U59" s="2061"/>
      <c r="V59" s="1531"/>
      <c r="W59" s="1511"/>
      <c r="X59" s="1511"/>
      <c r="Y59" s="1511"/>
      <c r="Z59" s="1511"/>
    </row>
    <row r="60" spans="1:26" s="1501" customFormat="1" ht="15.75">
      <c r="A60" s="1539"/>
      <c r="B60" s="1672" t="s">
        <v>1551</v>
      </c>
      <c r="C60" s="1546"/>
      <c r="D60" s="1547"/>
      <c r="E60" s="1503"/>
      <c r="F60" s="1749">
        <f>+IF($P$2=0,$P60,0)</f>
        <v>4500</v>
      </c>
      <c r="G60" s="1748">
        <f>+IF($P$2=0,$Q60,0)</f>
        <v>634</v>
      </c>
      <c r="H60" s="1503"/>
      <c r="I60" s="1749">
        <f>+IF(OR($P$2=98,$P$2=42,$P$2=96,$P$2=97),$P60,0)</f>
        <v>0</v>
      </c>
      <c r="J60" s="1748">
        <f>+IF(OR($P$2=98,$P$2=42,$P$2=96,$P$2=97),$Q60,0)</f>
        <v>0</v>
      </c>
      <c r="K60" s="1713"/>
      <c r="L60" s="1748">
        <f>+IF($P$2=33,$Q60,0)</f>
        <v>0</v>
      </c>
      <c r="M60" s="1713"/>
      <c r="N60" s="1716">
        <f>+ROUND(+G60+J60+L60,0)</f>
        <v>634</v>
      </c>
      <c r="O60" s="1858"/>
      <c r="P60" s="1749">
        <f>+ROUND(OTCHET!E284,0)</f>
        <v>4500</v>
      </c>
      <c r="Q60" s="1748">
        <f>+ROUND(OTCHET!F284,0)</f>
        <v>634</v>
      </c>
      <c r="R60" s="1695"/>
      <c r="S60" s="2059" t="s">
        <v>1665</v>
      </c>
      <c r="T60" s="2060"/>
      <c r="U60" s="2061"/>
      <c r="V60" s="1531"/>
      <c r="W60" s="1511"/>
      <c r="X60" s="1511"/>
      <c r="Y60" s="1511"/>
      <c r="Z60" s="1511"/>
    </row>
    <row r="61" spans="1:26" s="1501" customFormat="1" ht="15.75">
      <c r="A61" s="1539"/>
      <c r="B61" s="1675" t="s">
        <v>1552</v>
      </c>
      <c r="C61" s="1548"/>
      <c r="D61" s="1549"/>
      <c r="E61" s="1503"/>
      <c r="F61" s="1848">
        <f>+IF($P$2=0,$P61,0)</f>
        <v>0</v>
      </c>
      <c r="G61" s="1847">
        <f>+IF($P$2=0,$Q61,0)</f>
        <v>0</v>
      </c>
      <c r="H61" s="1503"/>
      <c r="I61" s="1848">
        <f>+IF(OR($P$2=98,$P$2=42,$P$2=96,$P$2=97),$P61,0)</f>
        <v>0</v>
      </c>
      <c r="J61" s="1847">
        <f>+IF(OR($P$2=98,$P$2=42,$P$2=96,$P$2=97),$Q61,0)</f>
        <v>0</v>
      </c>
      <c r="K61" s="1713"/>
      <c r="L61" s="1847">
        <f>+IF($P$2=33,$Q61,0)</f>
        <v>0</v>
      </c>
      <c r="M61" s="1713"/>
      <c r="N61" s="1747">
        <f>+ROUND(+G61+J61+L61,0)</f>
        <v>0</v>
      </c>
      <c r="O61" s="1858"/>
      <c r="P61" s="1848">
        <f>+ROUND(OTCHET!E293,0)</f>
        <v>0</v>
      </c>
      <c r="Q61" s="1847">
        <f>+ROUND(OTCHET!F293,0)</f>
        <v>0</v>
      </c>
      <c r="R61" s="1695"/>
      <c r="S61" s="2065" t="s">
        <v>1666</v>
      </c>
      <c r="T61" s="2066"/>
      <c r="U61" s="2067"/>
      <c r="V61" s="1531"/>
      <c r="W61" s="1511"/>
      <c r="X61" s="1511"/>
      <c r="Y61" s="1511"/>
      <c r="Z61" s="1511"/>
    </row>
    <row r="62" spans="1:26" s="1501" customFormat="1" ht="15.75">
      <c r="A62" s="1539"/>
      <c r="B62" s="1686" t="s">
        <v>1553</v>
      </c>
      <c r="C62" s="1580"/>
      <c r="D62" s="1581"/>
      <c r="E62" s="1503"/>
      <c r="F62" s="1850">
        <f>+IF($P$2=0,$P62,0)</f>
        <v>0</v>
      </c>
      <c r="G62" s="1849">
        <f>+IF($P$2=0,$Q62,0)</f>
        <v>0</v>
      </c>
      <c r="H62" s="1503"/>
      <c r="I62" s="1850">
        <f>+IF(OR($P$2=98,$P$2=42,$P$2=96,$P$2=97),$P62,0)</f>
        <v>0</v>
      </c>
      <c r="J62" s="1849">
        <f>+IF(OR($P$2=98,$P$2=42,$P$2=96,$P$2=97),$Q62,0)</f>
        <v>0</v>
      </c>
      <c r="K62" s="1713"/>
      <c r="L62" s="1849">
        <f>+IF($P$2=33,$Q62,0)</f>
        <v>0</v>
      </c>
      <c r="M62" s="1713"/>
      <c r="N62" s="1851">
        <f>+ROUND(+G62+J62+L62,0)</f>
        <v>0</v>
      </c>
      <c r="O62" s="1858"/>
      <c r="P62" s="1850">
        <f>+ROUND(OTCHET!E296,0)</f>
        <v>0</v>
      </c>
      <c r="Q62" s="1849">
        <f>+ROUND(OTCHET!F296,0)</f>
        <v>0</v>
      </c>
      <c r="R62" s="1695"/>
      <c r="S62" s="1813" t="s">
        <v>1667</v>
      </c>
      <c r="T62" s="1814"/>
      <c r="U62" s="1815"/>
      <c r="V62" s="1531"/>
      <c r="W62" s="1511"/>
      <c r="X62" s="1511"/>
      <c r="Y62" s="1511"/>
      <c r="Z62" s="1511"/>
    </row>
    <row r="63" spans="1:26" s="1501" customFormat="1" ht="15.75">
      <c r="A63" s="1539"/>
      <c r="B63" s="1577" t="s">
        <v>1554</v>
      </c>
      <c r="C63" s="1578"/>
      <c r="D63" s="1579"/>
      <c r="E63" s="1503"/>
      <c r="F63" s="1745">
        <f>+ROUND(+SUM(F58:F61),0)</f>
        <v>96000</v>
      </c>
      <c r="G63" s="1744">
        <f>+ROUND(+SUM(G58:G61),0)</f>
        <v>92104</v>
      </c>
      <c r="H63" s="1503"/>
      <c r="I63" s="1745">
        <f>+ROUND(+SUM(I58:I61),0)</f>
        <v>0</v>
      </c>
      <c r="J63" s="1744">
        <f>+ROUND(+SUM(J58:J61),0)</f>
        <v>0</v>
      </c>
      <c r="K63" s="1713"/>
      <c r="L63" s="1744">
        <f>+ROUND(+SUM(L58:L61),0)</f>
        <v>0</v>
      </c>
      <c r="M63" s="1713"/>
      <c r="N63" s="1746">
        <f>+ROUND(+SUM(N58:N61),0)</f>
        <v>92104</v>
      </c>
      <c r="O63" s="1858"/>
      <c r="P63" s="1745">
        <f>+ROUND(+SUM(P58:P61),0)</f>
        <v>96000</v>
      </c>
      <c r="Q63" s="1744">
        <f>+ROUND(+SUM(Q58:Q61),0)</f>
        <v>92104</v>
      </c>
      <c r="R63" s="1695"/>
      <c r="S63" s="2044" t="s">
        <v>1668</v>
      </c>
      <c r="T63" s="2045"/>
      <c r="U63" s="2046"/>
      <c r="V63" s="1531"/>
      <c r="W63" s="1511"/>
      <c r="X63" s="1511"/>
      <c r="Y63" s="1511"/>
      <c r="Z63" s="1511"/>
    </row>
    <row r="64" spans="1:26" s="1501" customFormat="1" ht="15.75">
      <c r="A64" s="1539"/>
      <c r="B64" s="1676" t="s">
        <v>1555</v>
      </c>
      <c r="C64" s="1553"/>
      <c r="D64" s="1554"/>
      <c r="E64" s="1576"/>
      <c r="F64" s="1749"/>
      <c r="G64" s="1748"/>
      <c r="H64" s="1503"/>
      <c r="I64" s="1749"/>
      <c r="J64" s="1748"/>
      <c r="K64" s="1713"/>
      <c r="L64" s="1748"/>
      <c r="M64" s="1713"/>
      <c r="N64" s="1716"/>
      <c r="O64" s="1858"/>
      <c r="P64" s="1749"/>
      <c r="Q64" s="1748"/>
      <c r="R64" s="1695"/>
      <c r="S64" s="1676" t="s">
        <v>1555</v>
      </c>
      <c r="T64" s="1553"/>
      <c r="U64" s="1554"/>
      <c r="V64" s="1531"/>
      <c r="W64" s="1511"/>
      <c r="X64" s="1511"/>
      <c r="Y64" s="1511"/>
      <c r="Z64" s="1511"/>
    </row>
    <row r="65" spans="1:26" s="1501" customFormat="1" ht="15.75">
      <c r="A65" s="1539"/>
      <c r="B65" s="1677" t="s">
        <v>1627</v>
      </c>
      <c r="C65" s="1555"/>
      <c r="D65" s="1556"/>
      <c r="E65" s="1576"/>
      <c r="F65" s="1723">
        <f>+IF($P$2=0,$P65,0)</f>
        <v>0</v>
      </c>
      <c r="G65" s="1722">
        <f>+IF($P$2=0,$Q65,0)</f>
        <v>0</v>
      </c>
      <c r="H65" s="1503"/>
      <c r="I65" s="1723">
        <f>+IF(OR($P$2=98,$P$2=42,$P$2=96,$P$2=97),$P65,0)</f>
        <v>0</v>
      </c>
      <c r="J65" s="1722">
        <f>+IF(OR($P$2=98,$P$2=42,$P$2=96,$P$2=97),$Q65,0)</f>
        <v>0</v>
      </c>
      <c r="K65" s="1713"/>
      <c r="L65" s="1722">
        <f>+IF($P$2=33,$Q65,0)</f>
        <v>0</v>
      </c>
      <c r="M65" s="1713"/>
      <c r="N65" s="1724">
        <f>+ROUND(+G65+J65+L65,0)</f>
        <v>0</v>
      </c>
      <c r="O65" s="1858"/>
      <c r="P65" s="1723">
        <f>+ROUND(OTCHET!E227+OTCHET!E233+SUM(OTCHET!E236:E239),0)</f>
        <v>0</v>
      </c>
      <c r="Q65" s="1722">
        <f>+ROUND(OTCHET!F227+OTCHET!F233+SUM(OTCHET!F236:F239),0)</f>
        <v>0</v>
      </c>
      <c r="R65" s="1695"/>
      <c r="S65" s="2053" t="s">
        <v>1669</v>
      </c>
      <c r="T65" s="2054"/>
      <c r="U65" s="2055"/>
      <c r="V65" s="1531"/>
      <c r="W65" s="1511"/>
      <c r="X65" s="1511"/>
      <c r="Y65" s="1511"/>
      <c r="Z65" s="1511"/>
    </row>
    <row r="66" spans="1:26" s="1501" customFormat="1" ht="15.75">
      <c r="A66" s="1539"/>
      <c r="B66" s="1675" t="s">
        <v>1628</v>
      </c>
      <c r="C66" s="1548"/>
      <c r="D66" s="1549"/>
      <c r="E66" s="1503"/>
      <c r="F66" s="1749">
        <f>+IF($P$2=0,$P66,0)</f>
        <v>0</v>
      </c>
      <c r="G66" s="1748">
        <f>+IF($P$2=0,$Q66,0)</f>
        <v>0</v>
      </c>
      <c r="H66" s="1503"/>
      <c r="I66" s="1749">
        <f>+IF(OR($P$2=98,$P$2=42,$P$2=96,$P$2=97),$P66,0)</f>
        <v>0</v>
      </c>
      <c r="J66" s="1748">
        <f>+IF(OR($P$2=98,$P$2=42,$P$2=96,$P$2=97),$Q66,0)</f>
        <v>0</v>
      </c>
      <c r="K66" s="1713"/>
      <c r="L66" s="1748">
        <f>+IF($P$2=33,$Q66,0)</f>
        <v>0</v>
      </c>
      <c r="M66" s="1713"/>
      <c r="N66" s="1716">
        <f>+ROUND(+G66+J66+L66,0)</f>
        <v>0</v>
      </c>
      <c r="O66" s="1858"/>
      <c r="P66" s="1749">
        <f>+ROUND(OTCHET!E240,0)</f>
        <v>0</v>
      </c>
      <c r="Q66" s="1748">
        <f>+ROUND(OTCHET!F240,0)</f>
        <v>0</v>
      </c>
      <c r="R66" s="1695"/>
      <c r="S66" s="2059" t="s">
        <v>1670</v>
      </c>
      <c r="T66" s="2060"/>
      <c r="U66" s="2061"/>
      <c r="V66" s="1531"/>
      <c r="W66" s="1511"/>
      <c r="X66" s="1511"/>
      <c r="Y66" s="1511"/>
      <c r="Z66" s="1511"/>
    </row>
    <row r="67" spans="1:26" s="1501" customFormat="1" ht="15.75">
      <c r="A67" s="1539"/>
      <c r="B67" s="1577" t="s">
        <v>1556</v>
      </c>
      <c r="C67" s="1578"/>
      <c r="D67" s="1579"/>
      <c r="E67" s="1503"/>
      <c r="F67" s="1745">
        <f>+ROUND(+SUM(F65:F66),0)</f>
        <v>0</v>
      </c>
      <c r="G67" s="1744">
        <f>+ROUND(+SUM(G65:G66),0)</f>
        <v>0</v>
      </c>
      <c r="H67" s="1503"/>
      <c r="I67" s="1745">
        <f>+ROUND(+SUM(I65:I66),0)</f>
        <v>0</v>
      </c>
      <c r="J67" s="1744">
        <f>+ROUND(+SUM(J65:J66),0)</f>
        <v>0</v>
      </c>
      <c r="K67" s="1713"/>
      <c r="L67" s="1744">
        <f>+ROUND(+SUM(L65:L66),0)</f>
        <v>0</v>
      </c>
      <c r="M67" s="1713"/>
      <c r="N67" s="1746">
        <f>+ROUND(+SUM(N65:N66),0)</f>
        <v>0</v>
      </c>
      <c r="O67" s="1858"/>
      <c r="P67" s="1745">
        <f>+ROUND(+SUM(P65:P66),0)</f>
        <v>0</v>
      </c>
      <c r="Q67" s="1744">
        <f>+ROUND(+SUM(Q65:Q66),0)</f>
        <v>0</v>
      </c>
      <c r="R67" s="1695"/>
      <c r="S67" s="2044" t="s">
        <v>1671</v>
      </c>
      <c r="T67" s="2045"/>
      <c r="U67" s="2046"/>
      <c r="V67" s="1531"/>
      <c r="W67" s="1511"/>
      <c r="X67" s="1511"/>
      <c r="Y67" s="1511"/>
      <c r="Z67" s="1511"/>
    </row>
    <row r="68" spans="1:26" s="1501" customFormat="1" ht="15.75">
      <c r="A68" s="1539"/>
      <c r="B68" s="1676" t="s">
        <v>1557</v>
      </c>
      <c r="C68" s="1553"/>
      <c r="D68" s="1554"/>
      <c r="E68" s="1576"/>
      <c r="F68" s="1749"/>
      <c r="G68" s="1748"/>
      <c r="H68" s="1503"/>
      <c r="I68" s="1749"/>
      <c r="J68" s="1748"/>
      <c r="K68" s="1713"/>
      <c r="L68" s="1748"/>
      <c r="M68" s="1713"/>
      <c r="N68" s="1716"/>
      <c r="O68" s="1858"/>
      <c r="P68" s="1749"/>
      <c r="Q68" s="1748"/>
      <c r="R68" s="1695"/>
      <c r="S68" s="1676" t="s">
        <v>1557</v>
      </c>
      <c r="T68" s="1553"/>
      <c r="U68" s="1554"/>
      <c r="V68" s="1531"/>
      <c r="W68" s="1511"/>
      <c r="X68" s="1511"/>
      <c r="Y68" s="1511"/>
      <c r="Z68" s="1511"/>
    </row>
    <row r="69" spans="1:26" s="1501" customFormat="1" ht="15.75">
      <c r="A69" s="1539"/>
      <c r="B69" s="1677" t="s">
        <v>1558</v>
      </c>
      <c r="C69" s="1555"/>
      <c r="D69" s="1556"/>
      <c r="E69" s="1576"/>
      <c r="F69" s="1723">
        <f>+IF($P$2=0,$P69,0)</f>
        <v>0</v>
      </c>
      <c r="G69" s="1722">
        <f>+IF($P$2=0,$Q69,0)</f>
        <v>0</v>
      </c>
      <c r="H69" s="1503"/>
      <c r="I69" s="1723">
        <f>+IF(OR($P$2=98,$P$2=42,$P$2=96,$P$2=97),$P69,0)</f>
        <v>0</v>
      </c>
      <c r="J69" s="1722">
        <f>+IF(OR($P$2=98,$P$2=42,$P$2=96,$P$2=97),$Q69,0)</f>
        <v>0</v>
      </c>
      <c r="K69" s="1713"/>
      <c r="L69" s="1722">
        <f>+IF($P$2=33,$Q69,0)</f>
        <v>0</v>
      </c>
      <c r="M69" s="1713"/>
      <c r="N69" s="1724">
        <f>+ROUND(+G69+J69+L69,0)</f>
        <v>0</v>
      </c>
      <c r="O69" s="1858"/>
      <c r="P69" s="1723">
        <f>+ROUND(+SUM(OTCHET!E255:E258)+IF(+OR(OTCHET!$F$12="5500",OTCHET!$F$12="5600"),+OTCHET!E297,0),0)</f>
        <v>0</v>
      </c>
      <c r="Q69" s="1722">
        <f>+ROUND(+SUM(OTCHET!F255:F258)+IF(+OR(OTCHET!$F$12="5500",OTCHET!$F$12="5600"),+OTCHET!F297,0),0)</f>
        <v>0</v>
      </c>
      <c r="R69" s="1695"/>
      <c r="S69" s="2053" t="s">
        <v>1672</v>
      </c>
      <c r="T69" s="2054"/>
      <c r="U69" s="2055"/>
      <c r="V69" s="1531"/>
      <c r="W69" s="1511"/>
      <c r="X69" s="1511"/>
      <c r="Y69" s="1511"/>
      <c r="Z69" s="1511"/>
    </row>
    <row r="70" spans="1:26" s="1501" customFormat="1" ht="15.75">
      <c r="A70" s="1539"/>
      <c r="B70" s="1675" t="s">
        <v>1559</v>
      </c>
      <c r="C70" s="1548"/>
      <c r="D70" s="1549"/>
      <c r="E70" s="1503"/>
      <c r="F70" s="1749">
        <f>+IF($P$2=0,$P70,0)</f>
        <v>0</v>
      </c>
      <c r="G70" s="1748">
        <f>+IF($P$2=0,$Q70,0)</f>
        <v>0</v>
      </c>
      <c r="H70" s="1503"/>
      <c r="I70" s="1749">
        <f>+IF(OR($P$2=98,$P$2=42,$P$2=96,$P$2=97),$P70,0)</f>
        <v>0</v>
      </c>
      <c r="J70" s="1748">
        <f>+IF(OR($P$2=98,$P$2=42,$P$2=96,$P$2=97),$Q70,0)</f>
        <v>0</v>
      </c>
      <c r="K70" s="1713"/>
      <c r="L70" s="1748">
        <f>+IF($P$2=33,$Q70,0)</f>
        <v>0</v>
      </c>
      <c r="M70" s="1713"/>
      <c r="N70" s="1716">
        <f>+ROUND(+G70+J70+L70,0)</f>
        <v>0</v>
      </c>
      <c r="O70" s="1858"/>
      <c r="P70" s="1749">
        <f>+ROUND(+OTCHET!E292,0)</f>
        <v>0</v>
      </c>
      <c r="Q70" s="1748">
        <f>+ROUND(+OTCHET!F292,0)</f>
        <v>0</v>
      </c>
      <c r="R70" s="1695"/>
      <c r="S70" s="2059" t="s">
        <v>1673</v>
      </c>
      <c r="T70" s="2060"/>
      <c r="U70" s="2061"/>
      <c r="V70" s="1531"/>
      <c r="W70" s="1511"/>
      <c r="X70" s="1511"/>
      <c r="Y70" s="1511"/>
      <c r="Z70" s="1511"/>
    </row>
    <row r="71" spans="1:26" s="1501" customFormat="1" ht="15.75">
      <c r="A71" s="1539"/>
      <c r="B71" s="1577" t="s">
        <v>1560</v>
      </c>
      <c r="C71" s="1578"/>
      <c r="D71" s="1579"/>
      <c r="E71" s="1503"/>
      <c r="F71" s="1745">
        <f>+ROUND(+SUM(F69:F70),0)</f>
        <v>0</v>
      </c>
      <c r="G71" s="1744">
        <f>+ROUND(+SUM(G69:G70),0)</f>
        <v>0</v>
      </c>
      <c r="H71" s="1503"/>
      <c r="I71" s="1745">
        <f>+ROUND(+SUM(I69:I70),0)</f>
        <v>0</v>
      </c>
      <c r="J71" s="1744">
        <f>+ROUND(+SUM(J69:J70),0)</f>
        <v>0</v>
      </c>
      <c r="K71" s="1713"/>
      <c r="L71" s="1744">
        <f>+ROUND(+SUM(L69:L70),0)</f>
        <v>0</v>
      </c>
      <c r="M71" s="1713"/>
      <c r="N71" s="1746">
        <f>+ROUND(+SUM(N69:N70),0)</f>
        <v>0</v>
      </c>
      <c r="O71" s="1858"/>
      <c r="P71" s="1745">
        <f>+ROUND(+SUM(P69:P70),0)</f>
        <v>0</v>
      </c>
      <c r="Q71" s="1744">
        <f>+ROUND(+SUM(Q69:Q70),0)</f>
        <v>0</v>
      </c>
      <c r="R71" s="1695"/>
      <c r="S71" s="2044" t="s">
        <v>1674</v>
      </c>
      <c r="T71" s="2045"/>
      <c r="U71" s="2046"/>
      <c r="V71" s="1531"/>
      <c r="W71" s="1511"/>
      <c r="X71" s="1511"/>
      <c r="Y71" s="1511"/>
      <c r="Z71" s="1511"/>
    </row>
    <row r="72" spans="1:26" s="1501" customFormat="1" ht="15.75">
      <c r="A72" s="1539"/>
      <c r="B72" s="1676" t="s">
        <v>1561</v>
      </c>
      <c r="C72" s="1553"/>
      <c r="D72" s="1554"/>
      <c r="E72" s="1576"/>
      <c r="F72" s="1749"/>
      <c r="G72" s="1748"/>
      <c r="H72" s="1503"/>
      <c r="I72" s="1749"/>
      <c r="J72" s="1748"/>
      <c r="K72" s="1713"/>
      <c r="L72" s="1748"/>
      <c r="M72" s="1713"/>
      <c r="N72" s="1716"/>
      <c r="O72" s="1858"/>
      <c r="P72" s="1749"/>
      <c r="Q72" s="1748"/>
      <c r="R72" s="1695"/>
      <c r="S72" s="1676" t="s">
        <v>1561</v>
      </c>
      <c r="T72" s="1553"/>
      <c r="U72" s="1554"/>
      <c r="V72" s="1531"/>
      <c r="W72" s="1511"/>
      <c r="X72" s="1511"/>
      <c r="Y72" s="1511"/>
      <c r="Z72" s="1511"/>
    </row>
    <row r="73" spans="1:26" s="1501" customFormat="1" ht="15.75">
      <c r="A73" s="1539"/>
      <c r="B73" s="1677" t="s">
        <v>1562</v>
      </c>
      <c r="C73" s="1555"/>
      <c r="D73" s="1556"/>
      <c r="E73" s="1576"/>
      <c r="F73" s="1723">
        <f>+IF($P$2=0,$P73,0)</f>
        <v>0</v>
      </c>
      <c r="G73" s="1722">
        <f>+IF($P$2=0,$Q73,0)</f>
        <v>0</v>
      </c>
      <c r="H73" s="1503"/>
      <c r="I73" s="1723">
        <f>+IF(OR($P$2=98,$P$2=42,$P$2=96,$P$2=97),$P73,0)</f>
        <v>0</v>
      </c>
      <c r="J73" s="1722">
        <f>+IF(OR($P$2=98,$P$2=42,$P$2=96,$P$2=97),$Q73,0)</f>
        <v>0</v>
      </c>
      <c r="K73" s="1713"/>
      <c r="L73" s="1722">
        <f>+IF($P$2=33,$Q73,0)</f>
        <v>0</v>
      </c>
      <c r="M73" s="1713"/>
      <c r="N73" s="1724">
        <f>+ROUND(+G73+J73+L73,0)</f>
        <v>0</v>
      </c>
      <c r="O73" s="1858"/>
      <c r="P73" s="1723">
        <f>+ROUND(+OTCHET!E249+OTCHET!E265+OTCHET!E269+OTCHET!E270+OTCHET!E273,0)</f>
        <v>0</v>
      </c>
      <c r="Q73" s="1722">
        <f>+ROUND(+OTCHET!F249+OTCHET!F265+OTCHET!F269+OTCHET!F270+OTCHET!F273,0)</f>
        <v>0</v>
      </c>
      <c r="R73" s="1695"/>
      <c r="S73" s="2053" t="s">
        <v>1675</v>
      </c>
      <c r="T73" s="2054"/>
      <c r="U73" s="2055"/>
      <c r="V73" s="1531"/>
      <c r="W73" s="1511"/>
      <c r="X73" s="1511"/>
      <c r="Y73" s="1511"/>
      <c r="Z73" s="1511"/>
    </row>
    <row r="74" spans="1:26" s="1501" customFormat="1" ht="15.75">
      <c r="A74" s="1539"/>
      <c r="B74" s="1675" t="s">
        <v>1563</v>
      </c>
      <c r="C74" s="1548"/>
      <c r="D74" s="1549"/>
      <c r="E74" s="1503"/>
      <c r="F74" s="1749">
        <f>+IF($P$2=0,$P74,0)</f>
        <v>0</v>
      </c>
      <c r="G74" s="1748">
        <f>+IF($P$2=0,$Q74,0)</f>
        <v>0</v>
      </c>
      <c r="H74" s="1503"/>
      <c r="I74" s="1749">
        <f>+IF(OR($P$2=98,$P$2=42,$P$2=96,$P$2=97),$P74,0)</f>
        <v>0</v>
      </c>
      <c r="J74" s="1748">
        <f>+IF(OR($P$2=98,$P$2=42,$P$2=96,$P$2=97),$Q74,0)</f>
        <v>0</v>
      </c>
      <c r="K74" s="1713"/>
      <c r="L74" s="1748">
        <f>+IF($P$2=33,$Q74,0)</f>
        <v>0</v>
      </c>
      <c r="M74" s="1713"/>
      <c r="N74" s="1716">
        <f>+ROUND(+G74+J74+L74,0)</f>
        <v>0</v>
      </c>
      <c r="O74" s="1858"/>
      <c r="P74" s="1749">
        <f>+ROUND(OTCHET!E274+OTCHET!E288-OTCHET!E292,0)</f>
        <v>0</v>
      </c>
      <c r="Q74" s="1748">
        <f>+ROUND(OTCHET!F274+OTCHET!F288-OTCHET!F292,0)</f>
        <v>0</v>
      </c>
      <c r="R74" s="1695"/>
      <c r="S74" s="2059" t="s">
        <v>1676</v>
      </c>
      <c r="T74" s="2060"/>
      <c r="U74" s="2061"/>
      <c r="V74" s="1531"/>
      <c r="W74" s="1511"/>
      <c r="X74" s="1511"/>
      <c r="Y74" s="1511"/>
      <c r="Z74" s="1511"/>
    </row>
    <row r="75" spans="1:26" s="1501" customFormat="1" ht="15.75">
      <c r="A75" s="1539"/>
      <c r="B75" s="1577" t="s">
        <v>1564</v>
      </c>
      <c r="C75" s="1578"/>
      <c r="D75" s="1579"/>
      <c r="E75" s="1503"/>
      <c r="F75" s="1745">
        <f>+ROUND(+SUM(F73:F74),0)</f>
        <v>0</v>
      </c>
      <c r="G75" s="1744">
        <f>+ROUND(+SUM(G73:G74),0)</f>
        <v>0</v>
      </c>
      <c r="H75" s="1503"/>
      <c r="I75" s="1745">
        <f>+ROUND(+SUM(I73:I74),0)</f>
        <v>0</v>
      </c>
      <c r="J75" s="1744">
        <f>+ROUND(+SUM(J73:J74),0)</f>
        <v>0</v>
      </c>
      <c r="K75" s="1713"/>
      <c r="L75" s="1744">
        <f>+ROUND(+SUM(L73:L74),0)</f>
        <v>0</v>
      </c>
      <c r="M75" s="1713"/>
      <c r="N75" s="1746">
        <f>+ROUND(+SUM(N73:N74),0)</f>
        <v>0</v>
      </c>
      <c r="O75" s="1858"/>
      <c r="P75" s="1745">
        <f>+ROUND(+SUM(P73:P74),0)</f>
        <v>0</v>
      </c>
      <c r="Q75" s="1744">
        <f>+ROUND(+SUM(Q73:Q74),0)</f>
        <v>0</v>
      </c>
      <c r="R75" s="1695"/>
      <c r="S75" s="2044" t="s">
        <v>1677</v>
      </c>
      <c r="T75" s="2045"/>
      <c r="U75" s="2046"/>
      <c r="V75" s="1531"/>
      <c r="W75" s="1511"/>
      <c r="X75" s="1511"/>
      <c r="Y75" s="1511"/>
      <c r="Z75" s="1511"/>
    </row>
    <row r="76" spans="1:26" s="1501" customFormat="1" ht="6.75" customHeight="1">
      <c r="A76" s="1539"/>
      <c r="B76" s="1582"/>
      <c r="C76" s="1583"/>
      <c r="D76" s="1584"/>
      <c r="E76" s="1503"/>
      <c r="F76" s="1749"/>
      <c r="G76" s="1748"/>
      <c r="H76" s="1503"/>
      <c r="I76" s="1749"/>
      <c r="J76" s="1748"/>
      <c r="K76" s="1713"/>
      <c r="L76" s="1748"/>
      <c r="M76" s="1713"/>
      <c r="N76" s="1716"/>
      <c r="O76" s="1858"/>
      <c r="P76" s="1749"/>
      <c r="Q76" s="1748"/>
      <c r="R76" s="1695"/>
      <c r="S76" s="1816"/>
      <c r="T76" s="1817"/>
      <c r="U76" s="1818"/>
      <c r="V76" s="1531"/>
      <c r="W76" s="1511"/>
      <c r="X76" s="1511"/>
      <c r="Y76" s="1511"/>
      <c r="Z76" s="1511"/>
    </row>
    <row r="77" spans="1:26" s="1501" customFormat="1" ht="16.5" thickBot="1">
      <c r="A77" s="1539"/>
      <c r="B77" s="1687" t="s">
        <v>1565</v>
      </c>
      <c r="C77" s="1585"/>
      <c r="D77" s="1586"/>
      <c r="E77" s="1503"/>
      <c r="F77" s="1752">
        <f>+ROUND(F56+F63+F67+F71+F75,0)</f>
        <v>1729700</v>
      </c>
      <c r="G77" s="1750">
        <f>+ROUND(G56+G63+G67+G71+G75,0)</f>
        <v>1716776</v>
      </c>
      <c r="H77" s="1503"/>
      <c r="I77" s="1752">
        <f>+ROUND(I56+I63+I67+I71+I75,0)</f>
        <v>0</v>
      </c>
      <c r="J77" s="1751">
        <f>+ROUND(J56+J63+J67+J71+J75,0)</f>
        <v>0</v>
      </c>
      <c r="K77" s="1713"/>
      <c r="L77" s="1751">
        <f>+ROUND(L56+L63+L67+L71+L75,0)</f>
        <v>0</v>
      </c>
      <c r="M77" s="1713"/>
      <c r="N77" s="1753">
        <f>+ROUND(N56+N63+N67+N71+N75,0)</f>
        <v>1716776</v>
      </c>
      <c r="O77" s="1858"/>
      <c r="P77" s="1752">
        <f>+ROUND(P56+P63+P67+P71+P75,0)</f>
        <v>1729700</v>
      </c>
      <c r="Q77" s="1750">
        <f>+ROUND(Q56+Q63+Q67+Q71+Q75,0)</f>
        <v>1716776</v>
      </c>
      <c r="R77" s="1695"/>
      <c r="S77" s="2080" t="s">
        <v>1678</v>
      </c>
      <c r="T77" s="2081"/>
      <c r="U77" s="2082"/>
      <c r="V77" s="1587"/>
      <c r="W77" s="1588"/>
      <c r="X77" s="1589"/>
      <c r="Y77" s="1588"/>
      <c r="Z77" s="1588"/>
    </row>
    <row r="78" spans="1:26" s="1501" customFormat="1" ht="15.75">
      <c r="A78" s="1539"/>
      <c r="B78" s="1673" t="s">
        <v>1566</v>
      </c>
      <c r="C78" s="1540"/>
      <c r="D78" s="1541"/>
      <c r="E78" s="1503"/>
      <c r="F78" s="1723"/>
      <c r="G78" s="1722"/>
      <c r="H78" s="1503"/>
      <c r="I78" s="1723"/>
      <c r="J78" s="1722"/>
      <c r="K78" s="1713"/>
      <c r="L78" s="1722"/>
      <c r="M78" s="1713"/>
      <c r="N78" s="1724"/>
      <c r="O78" s="1858"/>
      <c r="P78" s="1723"/>
      <c r="Q78" s="1722"/>
      <c r="R78" s="1695"/>
      <c r="S78" s="1673" t="s">
        <v>1566</v>
      </c>
      <c r="T78" s="1540"/>
      <c r="U78" s="1541"/>
      <c r="V78" s="1531"/>
      <c r="W78" s="1511"/>
      <c r="X78" s="1511"/>
      <c r="Y78" s="1511"/>
      <c r="Z78" s="1511"/>
    </row>
    <row r="79" spans="1:26" s="1501" customFormat="1" ht="15.75">
      <c r="A79" s="1539"/>
      <c r="B79" s="1677" t="s">
        <v>1567</v>
      </c>
      <c r="C79" s="1555"/>
      <c r="D79" s="1556"/>
      <c r="E79" s="1503"/>
      <c r="F79" s="1712">
        <f>+IF($P$2=0,$P79,0)</f>
        <v>529700</v>
      </c>
      <c r="G79" s="1740">
        <f>+IF($P$2=0,$Q79,0)</f>
        <v>534333</v>
      </c>
      <c r="H79" s="1503"/>
      <c r="I79" s="1712">
        <f>+IF(OR($P$2=98,$P$2=42,$P$2=96,$P$2=97),$P79,0)</f>
        <v>0</v>
      </c>
      <c r="J79" s="1740">
        <f>+IF(OR($P$2=98,$P$2=42,$P$2=96,$P$2=97),$Q79,0)</f>
        <v>0</v>
      </c>
      <c r="K79" s="1713"/>
      <c r="L79" s="1740">
        <f>+IF($P$2=33,$Q79,0)</f>
        <v>0</v>
      </c>
      <c r="M79" s="1713"/>
      <c r="N79" s="1714">
        <f>+ROUND(+G79+J79+L79,0)</f>
        <v>534333</v>
      </c>
      <c r="O79" s="1858"/>
      <c r="P79" s="1712">
        <f>+ROUND(OTCHET!E419,0)</f>
        <v>529700</v>
      </c>
      <c r="Q79" s="1740">
        <f>+ROUND(OTCHET!F419,0)</f>
        <v>534333</v>
      </c>
      <c r="R79" s="1695"/>
      <c r="S79" s="2053" t="s">
        <v>1679</v>
      </c>
      <c r="T79" s="2054"/>
      <c r="U79" s="2055"/>
      <c r="V79" s="1531"/>
      <c r="W79" s="1511"/>
      <c r="X79" s="1511"/>
      <c r="Y79" s="1511"/>
      <c r="Z79" s="1511"/>
    </row>
    <row r="80" spans="1:26" s="1501" customFormat="1" ht="15.75">
      <c r="A80" s="1539"/>
      <c r="B80" s="1675" t="s">
        <v>1568</v>
      </c>
      <c r="C80" s="1548"/>
      <c r="D80" s="1549"/>
      <c r="E80" s="1503"/>
      <c r="F80" s="1749">
        <f>+IF($P$2=0,$P80,0)</f>
        <v>0</v>
      </c>
      <c r="G80" s="1748">
        <f>+IF($P$2=0,$Q80,0)</f>
        <v>0</v>
      </c>
      <c r="H80" s="1503"/>
      <c r="I80" s="1749">
        <f>+IF(OR($P$2=98,$P$2=42,$P$2=96,$P$2=97),$P80,0)</f>
        <v>0</v>
      </c>
      <c r="J80" s="1748">
        <f>+IF(OR($P$2=98,$P$2=42,$P$2=96,$P$2=97),$Q80,0)</f>
        <v>0</v>
      </c>
      <c r="K80" s="1713"/>
      <c r="L80" s="1748">
        <f>+IF($P$2=33,$Q80,0)</f>
        <v>0</v>
      </c>
      <c r="M80" s="1713"/>
      <c r="N80" s="1716">
        <f>+ROUND(+G80+J80+L80,0)</f>
        <v>0</v>
      </c>
      <c r="O80" s="1858"/>
      <c r="P80" s="1749">
        <f>+ROUND(OTCHET!E429,0)</f>
        <v>0</v>
      </c>
      <c r="Q80" s="1748">
        <f>+ROUND(OTCHET!F429,0)</f>
        <v>0</v>
      </c>
      <c r="R80" s="1695"/>
      <c r="S80" s="2059" t="s">
        <v>1680</v>
      </c>
      <c r="T80" s="2060"/>
      <c r="U80" s="2061"/>
      <c r="V80" s="1531"/>
      <c r="W80" s="1511"/>
      <c r="X80" s="1511"/>
      <c r="Y80" s="1511"/>
      <c r="Z80" s="1511"/>
    </row>
    <row r="81" spans="1:26" s="1501" customFormat="1" ht="16.5" thickBot="1">
      <c r="A81" s="1539"/>
      <c r="B81" s="1688" t="s">
        <v>1569</v>
      </c>
      <c r="C81" s="1590"/>
      <c r="D81" s="1591"/>
      <c r="E81" s="1503"/>
      <c r="F81" s="1755">
        <f>+ROUND(F79+F80,0)</f>
        <v>529700</v>
      </c>
      <c r="G81" s="1754">
        <f>+ROUND(G79+G80,0)</f>
        <v>534333</v>
      </c>
      <c r="H81" s="1503"/>
      <c r="I81" s="1755">
        <f>+ROUND(I79+I80,0)</f>
        <v>0</v>
      </c>
      <c r="J81" s="1754">
        <f>+ROUND(J79+J80,0)</f>
        <v>0</v>
      </c>
      <c r="K81" s="1713"/>
      <c r="L81" s="1754">
        <f>+ROUND(L79+L80,0)</f>
        <v>0</v>
      </c>
      <c r="M81" s="1713"/>
      <c r="N81" s="1756">
        <f>+ROUND(N79+N80,0)</f>
        <v>534333</v>
      </c>
      <c r="O81" s="1858"/>
      <c r="P81" s="1755">
        <f>+ROUND(P79+P80,0)</f>
        <v>529700</v>
      </c>
      <c r="Q81" s="1754">
        <f>+ROUND(Q79+Q80,0)</f>
        <v>534333</v>
      </c>
      <c r="R81" s="1695"/>
      <c r="S81" s="2083" t="s">
        <v>1681</v>
      </c>
      <c r="T81" s="2084"/>
      <c r="U81" s="2085"/>
      <c r="V81" s="1587"/>
      <c r="W81" s="1588"/>
      <c r="X81" s="1589"/>
      <c r="Y81" s="1588"/>
      <c r="Z81" s="1588"/>
    </row>
    <row r="82" spans="1:26" s="1501" customFormat="1" ht="15.75" customHeight="1" thickBot="1">
      <c r="A82" s="1539"/>
      <c r="B82" s="2086">
        <f>+IF(+SUM(F82:N82)=0,0,"Контрола: дефицит/излишък = финансиране с обратен знак (Г. + Д. = 0)")</f>
        <v>0</v>
      </c>
      <c r="C82" s="2087"/>
      <c r="D82" s="2088"/>
      <c r="E82" s="1503"/>
      <c r="F82" s="1592">
        <f>+ROUND(F83,0)+ROUND(F84,0)</f>
        <v>0</v>
      </c>
      <c r="G82" s="1593">
        <f>+ROUND(G83,0)+ROUND(G84,0)</f>
        <v>0</v>
      </c>
      <c r="H82" s="1503"/>
      <c r="I82" s="1592">
        <f>+ROUND(I83,0)+ROUND(I84,0)</f>
        <v>0</v>
      </c>
      <c r="J82" s="1593">
        <f>+ROUND(J83,0)+ROUND(J84,0)</f>
        <v>0</v>
      </c>
      <c r="K82" s="1503"/>
      <c r="L82" s="1593">
        <f>+ROUND(L83,0)+ROUND(L84,0)</f>
        <v>0</v>
      </c>
      <c r="M82" s="1503"/>
      <c r="N82" s="1594">
        <f>+ROUND(N83,0)+ROUND(N84,0)</f>
        <v>0</v>
      </c>
      <c r="O82" s="1543"/>
      <c r="P82" s="1592">
        <f>+ROUND(P83,0)+ROUND(P84,0)</f>
        <v>0</v>
      </c>
      <c r="Q82" s="1593">
        <f>+ROUND(Q83,0)+ROUND(Q84,0)</f>
        <v>0</v>
      </c>
      <c r="R82" s="1695"/>
      <c r="S82" s="1819"/>
      <c r="T82" s="1820"/>
      <c r="U82" s="1821"/>
      <c r="V82" s="1531"/>
      <c r="W82" s="1511"/>
      <c r="X82" s="1511"/>
      <c r="Y82" s="1511"/>
      <c r="Z82" s="1511"/>
    </row>
    <row r="83" spans="1:26" s="1501" customFormat="1" ht="19.5" thickTop="1">
      <c r="A83" s="1539"/>
      <c r="B83" s="1689" t="s">
        <v>1570</v>
      </c>
      <c r="C83" s="1595"/>
      <c r="D83" s="1596"/>
      <c r="E83" s="1503"/>
      <c r="F83" s="1757">
        <f>+ROUND(F48,0)-ROUND(F77,0)+ROUND(F81,0)</f>
        <v>0</v>
      </c>
      <c r="G83" s="1758">
        <f>+ROUND(G48,0)-ROUND(G77,0)+ROUND(G81,0)</f>
        <v>0</v>
      </c>
      <c r="H83" s="1503"/>
      <c r="I83" s="1757">
        <f>+ROUND(I48,0)-ROUND(I77,0)+ROUND(I81,0)</f>
        <v>0</v>
      </c>
      <c r="J83" s="1758">
        <f>+ROUND(J48,0)-ROUND(J77,0)+ROUND(J81,0)</f>
        <v>0</v>
      </c>
      <c r="K83" s="1713"/>
      <c r="L83" s="1758">
        <f>+ROUND(L48,0)-ROUND(L77,0)+ROUND(L81,0)</f>
        <v>0</v>
      </c>
      <c r="M83" s="1713"/>
      <c r="N83" s="1759">
        <f>+ROUND(N48,0)-ROUND(N77,0)+ROUND(N81,0)</f>
        <v>0</v>
      </c>
      <c r="O83" s="1760"/>
      <c r="P83" s="1757">
        <f>+ROUND(P48,0)-ROUND(P77,0)+ROUND(P81,0)</f>
        <v>0</v>
      </c>
      <c r="Q83" s="1758">
        <f>+ROUND(Q48,0)-ROUND(Q77,0)+ROUND(Q81,0)</f>
        <v>0</v>
      </c>
      <c r="R83" s="1695"/>
      <c r="S83" s="1689" t="s">
        <v>1570</v>
      </c>
      <c r="T83" s="1595"/>
      <c r="U83" s="1596"/>
      <c r="V83" s="1587"/>
      <c r="W83" s="1588"/>
      <c r="X83" s="1589"/>
      <c r="Y83" s="1588"/>
      <c r="Z83" s="1588"/>
    </row>
    <row r="84" spans="1:26" s="1501" customFormat="1" ht="19.5" thickBot="1">
      <c r="A84" s="1539"/>
      <c r="B84" s="1690" t="s">
        <v>1571</v>
      </c>
      <c r="C84" s="1597"/>
      <c r="D84" s="1598"/>
      <c r="E84" s="1542"/>
      <c r="F84" s="1761">
        <f>+ROUND(F101,0)+ROUND(F120,0)+ROUND(F127,0)-ROUND(F132,0)</f>
        <v>0</v>
      </c>
      <c r="G84" s="1762">
        <f>+ROUND(G101,0)+ROUND(G120,0)+ROUND(G127,0)-ROUND(G132,0)</f>
        <v>0</v>
      </c>
      <c r="H84" s="1503"/>
      <c r="I84" s="1761">
        <f>+ROUND(I101,0)+ROUND(I120,0)+ROUND(I127,0)-ROUND(I132,0)</f>
        <v>0</v>
      </c>
      <c r="J84" s="1762">
        <f>+ROUND(J101,0)+ROUND(J120,0)+ROUND(J127,0)-ROUND(J132,0)</f>
        <v>0</v>
      </c>
      <c r="K84" s="1713"/>
      <c r="L84" s="1762">
        <f>+ROUND(L101,0)+ROUND(L120,0)+ROUND(L127,0)-ROUND(L132,0)</f>
        <v>0</v>
      </c>
      <c r="M84" s="1713"/>
      <c r="N84" s="1763">
        <f>+ROUND(N101,0)+ROUND(N120,0)+ROUND(N127,0)-ROUND(N132,0)</f>
        <v>0</v>
      </c>
      <c r="O84" s="1760"/>
      <c r="P84" s="1761">
        <f>+ROUND(P101,0)+ROUND(P120,0)+ROUND(P127,0)-ROUND(P132,0)</f>
        <v>0</v>
      </c>
      <c r="Q84" s="1762">
        <f>+ROUND(Q101,0)+ROUND(Q120,0)+ROUND(Q127,0)-ROUND(Q132,0)</f>
        <v>0</v>
      </c>
      <c r="R84" s="1695"/>
      <c r="S84" s="1690" t="s">
        <v>1571</v>
      </c>
      <c r="T84" s="1597"/>
      <c r="U84" s="1598"/>
      <c r="V84" s="1587"/>
      <c r="W84" s="1588"/>
      <c r="X84" s="1589"/>
      <c r="Y84" s="1588"/>
      <c r="Z84" s="1588"/>
    </row>
    <row r="85" spans="1:26" s="1501" customFormat="1" ht="16.5" thickTop="1">
      <c r="A85" s="1539"/>
      <c r="B85" s="1673" t="s">
        <v>1572</v>
      </c>
      <c r="C85" s="1540"/>
      <c r="D85" s="1541"/>
      <c r="E85" s="1503"/>
      <c r="F85" s="1711"/>
      <c r="G85" s="1720"/>
      <c r="H85" s="1503"/>
      <c r="I85" s="1711"/>
      <c r="J85" s="1720"/>
      <c r="K85" s="1713"/>
      <c r="L85" s="1720"/>
      <c r="M85" s="1713"/>
      <c r="N85" s="1721"/>
      <c r="O85" s="1858"/>
      <c r="P85" s="1711"/>
      <c r="Q85" s="1720"/>
      <c r="R85" s="1695"/>
      <c r="S85" s="1673" t="s">
        <v>1572</v>
      </c>
      <c r="T85" s="1540"/>
      <c r="U85" s="1541"/>
      <c r="V85" s="1531"/>
      <c r="W85" s="1511"/>
      <c r="X85" s="1511"/>
      <c r="Y85" s="1511"/>
      <c r="Z85" s="1511"/>
    </row>
    <row r="86" spans="1:26" s="1501" customFormat="1" ht="15.75">
      <c r="A86" s="1539"/>
      <c r="B86" s="1674" t="s">
        <v>1573</v>
      </c>
      <c r="C86" s="1544"/>
      <c r="D86" s="1545"/>
      <c r="E86" s="1503"/>
      <c r="F86" s="1712"/>
      <c r="G86" s="1740"/>
      <c r="H86" s="1503"/>
      <c r="I86" s="1712"/>
      <c r="J86" s="1740"/>
      <c r="K86" s="1713"/>
      <c r="L86" s="1740"/>
      <c r="M86" s="1713"/>
      <c r="N86" s="1714"/>
      <c r="O86" s="1858"/>
      <c r="P86" s="1712"/>
      <c r="Q86" s="1740"/>
      <c r="R86" s="1695"/>
      <c r="S86" s="1674" t="s">
        <v>1573</v>
      </c>
      <c r="T86" s="1544"/>
      <c r="U86" s="1545"/>
      <c r="V86" s="1531"/>
      <c r="W86" s="1511"/>
      <c r="X86" s="1511"/>
      <c r="Y86" s="1511"/>
      <c r="Z86" s="1511"/>
    </row>
    <row r="87" spans="1:26" s="1501" customFormat="1" ht="15.75">
      <c r="A87" s="1539"/>
      <c r="B87" s="1672" t="s">
        <v>1574</v>
      </c>
      <c r="C87" s="1546"/>
      <c r="D87" s="1547"/>
      <c r="E87" s="1503"/>
      <c r="F87" s="1840">
        <f>+IF($P$2=0,$P87,0)</f>
        <v>0</v>
      </c>
      <c r="G87" s="1839">
        <f>+IF($P$2=0,$Q87,0)</f>
        <v>0</v>
      </c>
      <c r="H87" s="1503"/>
      <c r="I87" s="1840">
        <f>+IF(OR($P$2=98,$P$2=42,$P$2=96,$P$2=97),$P87,0)</f>
        <v>0</v>
      </c>
      <c r="J87" s="1839">
        <f>+IF(OR($P$2=98,$P$2=42,$P$2=96,$P$2=97),$Q87,0)</f>
        <v>0</v>
      </c>
      <c r="K87" s="1713"/>
      <c r="L87" s="1839">
        <f>+IF($P$2=33,$Q87,0)</f>
        <v>0</v>
      </c>
      <c r="M87" s="1713"/>
      <c r="N87" s="1715">
        <f>+ROUND(+G87+J87+L87,0)</f>
        <v>0</v>
      </c>
      <c r="O87" s="1858"/>
      <c r="P87" s="1840">
        <f>+ROUND(+OTCHET!E462+OTCHET!E463,0)</f>
        <v>0</v>
      </c>
      <c r="Q87" s="1839">
        <f>+ROUND(+OTCHET!F462+OTCHET!F463,0)</f>
        <v>0</v>
      </c>
      <c r="R87" s="1695"/>
      <c r="S87" s="2053" t="s">
        <v>1682</v>
      </c>
      <c r="T87" s="2054"/>
      <c r="U87" s="2055"/>
      <c r="V87" s="1531"/>
      <c r="W87" s="1511"/>
      <c r="X87" s="1511"/>
      <c r="Y87" s="1511"/>
      <c r="Z87" s="1511"/>
    </row>
    <row r="88" spans="1:26" s="1501" customFormat="1" ht="15.75">
      <c r="A88" s="1539"/>
      <c r="B88" s="1675" t="s">
        <v>1575</v>
      </c>
      <c r="C88" s="1548"/>
      <c r="D88" s="1549"/>
      <c r="E88" s="1503"/>
      <c r="F88" s="1749">
        <f>+IF($P$2=0,$P88,0)</f>
        <v>0</v>
      </c>
      <c r="G88" s="1748">
        <f>+IF($P$2=0,$Q88,0)</f>
        <v>0</v>
      </c>
      <c r="H88" s="1503"/>
      <c r="I88" s="1749">
        <f>+IF(OR($P$2=98,$P$2=42,$P$2=96,$P$2=97),$P88,0)</f>
        <v>0</v>
      </c>
      <c r="J88" s="1748">
        <f>+IF(OR($P$2=98,$P$2=42,$P$2=96,$P$2=97),$Q88,0)</f>
        <v>0</v>
      </c>
      <c r="K88" s="1713"/>
      <c r="L88" s="1748">
        <f>+IF($P$2=33,$Q88,0)</f>
        <v>0</v>
      </c>
      <c r="M88" s="1713"/>
      <c r="N88" s="1716">
        <f>+ROUND(+G88+J88+L88,0)</f>
        <v>0</v>
      </c>
      <c r="O88" s="1858"/>
      <c r="P88" s="1749">
        <f>+ROUND(OTCHET!E464+OTCHET!E535,0)</f>
        <v>0</v>
      </c>
      <c r="Q88" s="1748">
        <f>+ROUND(OTCHET!F464+OTCHET!F535,0)</f>
        <v>0</v>
      </c>
      <c r="R88" s="1695"/>
      <c r="S88" s="2059" t="s">
        <v>1683</v>
      </c>
      <c r="T88" s="2060"/>
      <c r="U88" s="2061"/>
      <c r="V88" s="1531"/>
      <c r="W88" s="1511"/>
      <c r="X88" s="1511"/>
      <c r="Y88" s="1511"/>
      <c r="Z88" s="1511"/>
    </row>
    <row r="89" spans="1:26" s="1501" customFormat="1" ht="15.75">
      <c r="A89" s="1539"/>
      <c r="B89" s="1550" t="s">
        <v>1576</v>
      </c>
      <c r="C89" s="1551"/>
      <c r="D89" s="1552"/>
      <c r="E89" s="1503"/>
      <c r="F89" s="1718">
        <f>+ROUND(+SUM(F87:F88),0)</f>
        <v>0</v>
      </c>
      <c r="G89" s="1717">
        <f>+ROUND(+SUM(G87:G88),0)</f>
        <v>0</v>
      </c>
      <c r="H89" s="1503"/>
      <c r="I89" s="1718">
        <f>+ROUND(+SUM(I87:I88),0)</f>
        <v>0</v>
      </c>
      <c r="J89" s="1717">
        <f>+ROUND(+SUM(J87:J88),0)</f>
        <v>0</v>
      </c>
      <c r="K89" s="1713"/>
      <c r="L89" s="1717">
        <f>+ROUND(+SUM(L87:L88),0)</f>
        <v>0</v>
      </c>
      <c r="M89" s="1713"/>
      <c r="N89" s="1719">
        <f>+ROUND(+SUM(N87:N88),0)</f>
        <v>0</v>
      </c>
      <c r="O89" s="1858"/>
      <c r="P89" s="1718">
        <f>+ROUND(+SUM(P87:P88),0)</f>
        <v>0</v>
      </c>
      <c r="Q89" s="1717">
        <f>+ROUND(+SUM(Q87:Q88),0)</f>
        <v>0</v>
      </c>
      <c r="R89" s="1695"/>
      <c r="S89" s="2044" t="s">
        <v>1684</v>
      </c>
      <c r="T89" s="2045"/>
      <c r="U89" s="2046"/>
      <c r="V89" s="1531"/>
      <c r="W89" s="1511"/>
      <c r="X89" s="1511"/>
      <c r="Y89" s="1511"/>
      <c r="Z89" s="1511"/>
    </row>
    <row r="90" spans="1:26" s="1501" customFormat="1" ht="15.75">
      <c r="A90" s="1539"/>
      <c r="B90" s="1676" t="s">
        <v>1577</v>
      </c>
      <c r="C90" s="1553"/>
      <c r="D90" s="1554"/>
      <c r="E90" s="1503"/>
      <c r="F90" s="1711"/>
      <c r="G90" s="1720"/>
      <c r="H90" s="1503"/>
      <c r="I90" s="1711"/>
      <c r="J90" s="1720"/>
      <c r="K90" s="1713"/>
      <c r="L90" s="1720"/>
      <c r="M90" s="1713"/>
      <c r="N90" s="1721"/>
      <c r="O90" s="1858"/>
      <c r="P90" s="1711"/>
      <c r="Q90" s="1720"/>
      <c r="R90" s="1695"/>
      <c r="S90" s="1676" t="s">
        <v>1577</v>
      </c>
      <c r="T90" s="1553"/>
      <c r="U90" s="1554"/>
      <c r="V90" s="1531"/>
      <c r="W90" s="1511"/>
      <c r="X90" s="1511"/>
      <c r="Y90" s="1511"/>
      <c r="Z90" s="1511"/>
    </row>
    <row r="91" spans="1:26" s="1501" customFormat="1" ht="15.75">
      <c r="A91" s="1539"/>
      <c r="B91" s="1677" t="s">
        <v>1578</v>
      </c>
      <c r="C91" s="1555"/>
      <c r="D91" s="1556"/>
      <c r="E91" s="1503"/>
      <c r="F91" s="1712">
        <f>+IF($P$2=0,$P91,0)</f>
        <v>0</v>
      </c>
      <c r="G91" s="1740">
        <f>+IF($P$2=0,$Q91,0)</f>
        <v>0</v>
      </c>
      <c r="H91" s="1503"/>
      <c r="I91" s="1712">
        <f>+IF(OR($P$2=98,$P$2=42,$P$2=96,$P$2=97),$P91,0)</f>
        <v>0</v>
      </c>
      <c r="J91" s="1740">
        <f>+IF(OR($P$2=98,$P$2=42,$P$2=96,$P$2=97),$Q91,0)</f>
        <v>0</v>
      </c>
      <c r="K91" s="1713"/>
      <c r="L91" s="1740">
        <f>+IF($P$2=33,$Q91,0)</f>
        <v>0</v>
      </c>
      <c r="M91" s="1713"/>
      <c r="N91" s="1714">
        <f>+ROUND(+G91+J91+L91,0)</f>
        <v>0</v>
      </c>
      <c r="O91" s="1858"/>
      <c r="P91" s="1712">
        <f>+ROUND(OTCHET!E466+OTCHET!E469+OTCHET!E479,0)</f>
        <v>0</v>
      </c>
      <c r="Q91" s="1740">
        <f>+ROUND(OTCHET!F466+OTCHET!F469+OTCHET!F479,0)</f>
        <v>0</v>
      </c>
      <c r="R91" s="1695"/>
      <c r="S91" s="2053" t="s">
        <v>1685</v>
      </c>
      <c r="T91" s="2054"/>
      <c r="U91" s="2055"/>
      <c r="V91" s="1531"/>
      <c r="W91" s="1511"/>
      <c r="X91" s="1511"/>
      <c r="Y91" s="1511"/>
      <c r="Z91" s="1511"/>
    </row>
    <row r="92" spans="1:26" s="1501" customFormat="1" ht="15.75">
      <c r="A92" s="1539"/>
      <c r="B92" s="1672" t="s">
        <v>1579</v>
      </c>
      <c r="C92" s="1546"/>
      <c r="D92" s="1547"/>
      <c r="E92" s="1503"/>
      <c r="F92" s="1749">
        <f>+IF($P$2=0,$P92,0)</f>
        <v>0</v>
      </c>
      <c r="G92" s="1748">
        <f>+IF($P$2=0,$Q92,0)</f>
        <v>0</v>
      </c>
      <c r="H92" s="1503"/>
      <c r="I92" s="1749">
        <f>+IF(OR($P$2=98,$P$2=42,$P$2=96,$P$2=97),$P92,0)</f>
        <v>0</v>
      </c>
      <c r="J92" s="1748">
        <f>+IF(OR($P$2=98,$P$2=42,$P$2=96,$P$2=97),$Q92,0)</f>
        <v>0</v>
      </c>
      <c r="K92" s="1713"/>
      <c r="L92" s="1748">
        <f>+IF($P$2=33,$Q92,0)</f>
        <v>0</v>
      </c>
      <c r="M92" s="1713"/>
      <c r="N92" s="1716">
        <f>+ROUND(+G92+J92+L92,0)</f>
        <v>0</v>
      </c>
      <c r="O92" s="1858"/>
      <c r="P92" s="1749">
        <f>+ROUND(OTCHET!E467+OTCHET!E470+OTCHET!E480+OTCHET!E502+IF(+OTCHET!E494&gt;0,+OTCHET!E494,0),0)</f>
        <v>0</v>
      </c>
      <c r="Q92" s="1748">
        <f>+ROUND(OTCHET!F467+OTCHET!F470+OTCHET!F480+OTCHET!F502+IF(+OTCHET!F494&gt;0,+OTCHET!F494,0),0)</f>
        <v>0</v>
      </c>
      <c r="R92" s="1695"/>
      <c r="S92" s="2059" t="s">
        <v>1686</v>
      </c>
      <c r="T92" s="2060"/>
      <c r="U92" s="2061"/>
      <c r="V92" s="1531"/>
      <c r="W92" s="1511"/>
      <c r="X92" s="1511"/>
      <c r="Y92" s="1511"/>
      <c r="Z92" s="1511"/>
    </row>
    <row r="93" spans="1:26" s="1501" customFormat="1" ht="15.75">
      <c r="A93" s="1539"/>
      <c r="B93" s="1672" t="s">
        <v>1580</v>
      </c>
      <c r="C93" s="1546"/>
      <c r="D93" s="1547"/>
      <c r="E93" s="1503"/>
      <c r="F93" s="1840">
        <f>+IF($P$2=0,$P93,0)</f>
        <v>0</v>
      </c>
      <c r="G93" s="1839">
        <f>+IF($P$2=0,$Q93,0)</f>
        <v>0</v>
      </c>
      <c r="H93" s="1503"/>
      <c r="I93" s="1840">
        <f>+IF(OR($P$2=98,$P$2=42,$P$2=96,$P$2=97),$P93,0)</f>
        <v>0</v>
      </c>
      <c r="J93" s="1839">
        <f>+IF(OR($P$2=98,$P$2=42,$P$2=96,$P$2=97),$Q93,0)</f>
        <v>0</v>
      </c>
      <c r="K93" s="1713"/>
      <c r="L93" s="1839">
        <f>+IF($P$2=33,$Q93,0)</f>
        <v>0</v>
      </c>
      <c r="M93" s="1713"/>
      <c r="N93" s="1715">
        <f>+ROUND(+G93+J93+L93,0)</f>
        <v>0</v>
      </c>
      <c r="O93" s="1858"/>
      <c r="P93" s="1840">
        <f>+ROUND(+SUM(OTCHET!E472:E474),0)</f>
        <v>0</v>
      </c>
      <c r="Q93" s="1839">
        <f>+ROUND(+SUM(OTCHET!F472:F474),0)</f>
        <v>0</v>
      </c>
      <c r="R93" s="1695"/>
      <c r="S93" s="2059" t="s">
        <v>1687</v>
      </c>
      <c r="T93" s="2060"/>
      <c r="U93" s="2061"/>
      <c r="V93" s="1531"/>
      <c r="W93" s="1511"/>
      <c r="X93" s="1511"/>
      <c r="Y93" s="1511"/>
      <c r="Z93" s="1511"/>
    </row>
    <row r="94" spans="1:26" s="1501" customFormat="1" ht="15.75">
      <c r="A94" s="1539"/>
      <c r="B94" s="1691" t="s">
        <v>1581</v>
      </c>
      <c r="C94" s="1599"/>
      <c r="D94" s="1600"/>
      <c r="E94" s="1503"/>
      <c r="F94" s="1723">
        <f>+IF($P$2=0,$P94,0)</f>
        <v>0</v>
      </c>
      <c r="G94" s="1722">
        <f>+IF($P$2=0,$Q94,0)</f>
        <v>0</v>
      </c>
      <c r="H94" s="1503"/>
      <c r="I94" s="1723">
        <f>+IF(OR($P$2=98,$P$2=42,$P$2=96,$P$2=97),$P94,0)</f>
        <v>0</v>
      </c>
      <c r="J94" s="1722">
        <f>+IF(OR($P$2=98,$P$2=42,$P$2=96,$P$2=97),$Q94,0)</f>
        <v>0</v>
      </c>
      <c r="K94" s="1713"/>
      <c r="L94" s="1722">
        <f>+IF($P$2=33,$Q94,0)</f>
        <v>0</v>
      </c>
      <c r="M94" s="1713"/>
      <c r="N94" s="1724">
        <f>+ROUND(+G94+J94+L94,0)</f>
        <v>0</v>
      </c>
      <c r="O94" s="1858"/>
      <c r="P94" s="1723">
        <f>+ROUND(+SUM(OTCHET!E475:E476),0)</f>
        <v>0</v>
      </c>
      <c r="Q94" s="1722">
        <f>+ROUND(+SUM(OTCHET!F475:F476),0)</f>
        <v>0</v>
      </c>
      <c r="R94" s="1695"/>
      <c r="S94" s="2065" t="s">
        <v>1688</v>
      </c>
      <c r="T94" s="2066"/>
      <c r="U94" s="2067"/>
      <c r="V94" s="1531"/>
      <c r="W94" s="1511"/>
      <c r="X94" s="1511"/>
      <c r="Y94" s="1511"/>
      <c r="Z94" s="1511"/>
    </row>
    <row r="95" spans="1:26" s="1501" customFormat="1" ht="15.75">
      <c r="A95" s="1539"/>
      <c r="B95" s="1550" t="s">
        <v>1582</v>
      </c>
      <c r="C95" s="1551"/>
      <c r="D95" s="1552"/>
      <c r="E95" s="1503"/>
      <c r="F95" s="1718">
        <f>+ROUND(+SUM(F91:F94),0)</f>
        <v>0</v>
      </c>
      <c r="G95" s="1717">
        <f>+ROUND(+SUM(G91:G94),0)</f>
        <v>0</v>
      </c>
      <c r="H95" s="1503"/>
      <c r="I95" s="1718">
        <f>+ROUND(+SUM(I91:I94),0)</f>
        <v>0</v>
      </c>
      <c r="J95" s="1717">
        <f>+ROUND(+SUM(J91:J94),0)</f>
        <v>0</v>
      </c>
      <c r="K95" s="1713"/>
      <c r="L95" s="1717">
        <f>+ROUND(+SUM(L91:L94),0)</f>
        <v>0</v>
      </c>
      <c r="M95" s="1713"/>
      <c r="N95" s="1719">
        <f>+ROUND(+SUM(N91:N94),0)</f>
        <v>0</v>
      </c>
      <c r="O95" s="1858"/>
      <c r="P95" s="1718">
        <f>+ROUND(+SUM(P91:P94),0)</f>
        <v>0</v>
      </c>
      <c r="Q95" s="1717">
        <f>+ROUND(+SUM(Q91:Q94),0)</f>
        <v>0</v>
      </c>
      <c r="R95" s="1695"/>
      <c r="S95" s="2044" t="s">
        <v>1689</v>
      </c>
      <c r="T95" s="2045"/>
      <c r="U95" s="2046"/>
      <c r="V95" s="1531"/>
      <c r="W95" s="1511"/>
      <c r="X95" s="1511"/>
      <c r="Y95" s="1511"/>
      <c r="Z95" s="1511"/>
    </row>
    <row r="96" spans="1:26" s="1501" customFormat="1" ht="15.75">
      <c r="A96" s="1539"/>
      <c r="B96" s="1676" t="s">
        <v>1583</v>
      </c>
      <c r="C96" s="1553"/>
      <c r="D96" s="1554"/>
      <c r="E96" s="1503"/>
      <c r="F96" s="1711"/>
      <c r="G96" s="1720"/>
      <c r="H96" s="1503"/>
      <c r="I96" s="1711"/>
      <c r="J96" s="1720"/>
      <c r="K96" s="1713"/>
      <c r="L96" s="1720"/>
      <c r="M96" s="1713"/>
      <c r="N96" s="1721"/>
      <c r="O96" s="1858"/>
      <c r="P96" s="1711"/>
      <c r="Q96" s="1720"/>
      <c r="R96" s="1695"/>
      <c r="S96" s="1676" t="s">
        <v>1583</v>
      </c>
      <c r="T96" s="1553"/>
      <c r="U96" s="1554"/>
      <c r="V96" s="1531"/>
      <c r="W96" s="1511"/>
      <c r="X96" s="1511"/>
      <c r="Y96" s="1511"/>
      <c r="Z96" s="1511"/>
    </row>
    <row r="97" spans="1:26" s="1501" customFormat="1" ht="15.75">
      <c r="A97" s="1539"/>
      <c r="B97" s="1677" t="s">
        <v>1584</v>
      </c>
      <c r="C97" s="1555"/>
      <c r="D97" s="1556"/>
      <c r="E97" s="1503"/>
      <c r="F97" s="1712">
        <f>+IF($P$2=0,$P97,0)</f>
        <v>0</v>
      </c>
      <c r="G97" s="1740">
        <f>+IF($P$2=0,$Q97,0)</f>
        <v>0</v>
      </c>
      <c r="H97" s="1503"/>
      <c r="I97" s="1712">
        <f>+IF(OR($P$2=98,$P$2=42,$P$2=96,$P$2=97),$P97,0)</f>
        <v>0</v>
      </c>
      <c r="J97" s="1740">
        <f>+IF(OR($P$2=98,$P$2=42,$P$2=96,$P$2=97),$Q97,0)</f>
        <v>0</v>
      </c>
      <c r="K97" s="1713"/>
      <c r="L97" s="1740">
        <f>+IF($P$2=33,$Q97,0)</f>
        <v>0</v>
      </c>
      <c r="M97" s="1713"/>
      <c r="N97" s="1714">
        <f>+ROUND(+G97+J97+L97,0)</f>
        <v>0</v>
      </c>
      <c r="O97" s="1858"/>
      <c r="P97" s="1712">
        <f>+ROUND(OTCHET!E536+OTCHET!E541,0)</f>
        <v>0</v>
      </c>
      <c r="Q97" s="1740">
        <f>+ROUND(OTCHET!F536+OTCHET!F541,0)</f>
        <v>0</v>
      </c>
      <c r="R97" s="1695"/>
      <c r="S97" s="2053" t="s">
        <v>1690</v>
      </c>
      <c r="T97" s="2054"/>
      <c r="U97" s="2055"/>
      <c r="V97" s="1531"/>
      <c r="W97" s="1511"/>
      <c r="X97" s="1511"/>
      <c r="Y97" s="1511"/>
      <c r="Z97" s="1511"/>
    </row>
    <row r="98" spans="1:26" s="1501" customFormat="1" ht="15.75">
      <c r="A98" s="1539"/>
      <c r="B98" s="1675" t="s">
        <v>1585</v>
      </c>
      <c r="C98" s="1548"/>
      <c r="D98" s="1549"/>
      <c r="E98" s="1503"/>
      <c r="F98" s="1749">
        <f>+IF($P$2=0,$P98,0)</f>
        <v>0</v>
      </c>
      <c r="G98" s="1748">
        <f>+IF($P$2=0,$Q98,0)</f>
        <v>0</v>
      </c>
      <c r="H98" s="1503"/>
      <c r="I98" s="1749">
        <f>+IF(OR($P$2=98,$P$2=42,$P$2=96,$P$2=97),$P98,0)</f>
        <v>0</v>
      </c>
      <c r="J98" s="1748">
        <f>+IF(OR($P$2=98,$P$2=42,$P$2=96,$P$2=97),$Q98,0)</f>
        <v>0</v>
      </c>
      <c r="K98" s="1713"/>
      <c r="L98" s="1748">
        <f>+IF($P$2=33,$Q98,0)</f>
        <v>0</v>
      </c>
      <c r="M98" s="1713"/>
      <c r="N98" s="1716">
        <f>+ROUND(+G98+J98+L98,0)</f>
        <v>0</v>
      </c>
      <c r="O98" s="1858"/>
      <c r="P98" s="1749">
        <f>+ROUND(+OTCHET!E477+OTCHET!E558+OTCHET!E560,0)</f>
        <v>0</v>
      </c>
      <c r="Q98" s="1748">
        <f>+ROUND(+OTCHET!F477+OTCHET!F558+OTCHET!F560,0)</f>
        <v>0</v>
      </c>
      <c r="R98" s="1695"/>
      <c r="S98" s="2059" t="s">
        <v>1691</v>
      </c>
      <c r="T98" s="2060"/>
      <c r="U98" s="2061"/>
      <c r="V98" s="1531"/>
      <c r="W98" s="1511"/>
      <c r="X98" s="1511"/>
      <c r="Y98" s="1511"/>
      <c r="Z98" s="1511"/>
    </row>
    <row r="99" spans="1:26" s="1501" customFormat="1" ht="15.75">
      <c r="A99" s="1539"/>
      <c r="B99" s="1550" t="s">
        <v>1586</v>
      </c>
      <c r="C99" s="1551"/>
      <c r="D99" s="1552"/>
      <c r="E99" s="1503"/>
      <c r="F99" s="1718">
        <f>+ROUND(+SUM(F97:F98),0)</f>
        <v>0</v>
      </c>
      <c r="G99" s="1717">
        <f>+ROUND(+SUM(G97:G98),0)</f>
        <v>0</v>
      </c>
      <c r="H99" s="1503"/>
      <c r="I99" s="1718">
        <f>+ROUND(+SUM(I97:I98),0)</f>
        <v>0</v>
      </c>
      <c r="J99" s="1717">
        <f>+ROUND(+SUM(J97:J98),0)</f>
        <v>0</v>
      </c>
      <c r="K99" s="1713"/>
      <c r="L99" s="1717">
        <f>+ROUND(+SUM(L97:L98),0)</f>
        <v>0</v>
      </c>
      <c r="M99" s="1713"/>
      <c r="N99" s="1719">
        <f>+ROUND(+SUM(N97:N98),0)</f>
        <v>0</v>
      </c>
      <c r="O99" s="1858"/>
      <c r="P99" s="1718">
        <f>+ROUND(+SUM(P97:P98),0)</f>
        <v>0</v>
      </c>
      <c r="Q99" s="1717">
        <f>+ROUND(+SUM(Q97:Q98),0)</f>
        <v>0</v>
      </c>
      <c r="R99" s="1695"/>
      <c r="S99" s="2044" t="s">
        <v>1692</v>
      </c>
      <c r="T99" s="2045"/>
      <c r="U99" s="2046"/>
      <c r="V99" s="1531"/>
      <c r="W99" s="1511"/>
      <c r="X99" s="1511"/>
      <c r="Y99" s="1511"/>
      <c r="Z99" s="1511"/>
    </row>
    <row r="100" spans="1:26" s="1501" customFormat="1" ht="8.25" customHeight="1">
      <c r="A100" s="1539"/>
      <c r="B100" s="1573"/>
      <c r="C100" s="1558"/>
      <c r="D100" s="1559"/>
      <c r="E100" s="1503"/>
      <c r="F100" s="1712"/>
      <c r="G100" s="1740"/>
      <c r="H100" s="1503"/>
      <c r="I100" s="1712"/>
      <c r="J100" s="1740"/>
      <c r="K100" s="1713"/>
      <c r="L100" s="1740"/>
      <c r="M100" s="1713"/>
      <c r="N100" s="1714"/>
      <c r="O100" s="1858"/>
      <c r="P100" s="1712"/>
      <c r="Q100" s="1740"/>
      <c r="R100" s="1695"/>
      <c r="S100" s="1810"/>
      <c r="T100" s="1811"/>
      <c r="U100" s="1812"/>
      <c r="V100" s="1531"/>
      <c r="W100" s="1511"/>
      <c r="X100" s="1511"/>
      <c r="Y100" s="1511"/>
      <c r="Z100" s="1511"/>
    </row>
    <row r="101" spans="1:26" s="1501" customFormat="1" ht="16.5" thickBot="1">
      <c r="A101" s="1539"/>
      <c r="B101" s="1685" t="s">
        <v>1587</v>
      </c>
      <c r="C101" s="1574"/>
      <c r="D101" s="1575"/>
      <c r="E101" s="1503"/>
      <c r="F101" s="1742">
        <f>+ROUND(F89+F95+F99,0)</f>
        <v>0</v>
      </c>
      <c r="G101" s="1741">
        <f>+ROUND(G89+G95+G99,0)</f>
        <v>0</v>
      </c>
      <c r="H101" s="1503"/>
      <c r="I101" s="1742">
        <f>+ROUND(I89+I95+I99,0)</f>
        <v>0</v>
      </c>
      <c r="J101" s="1741">
        <f>+ROUND(J89+J95+J99,0)</f>
        <v>0</v>
      </c>
      <c r="K101" s="1713"/>
      <c r="L101" s="1741">
        <f>+ROUND(L89+L95+L99,0)</f>
        <v>0</v>
      </c>
      <c r="M101" s="1713"/>
      <c r="N101" s="1743">
        <f>+ROUND(N89+N95+N99,0)</f>
        <v>0</v>
      </c>
      <c r="O101" s="1860"/>
      <c r="P101" s="1742">
        <f>+ROUND(P89+P95+P99,0)</f>
        <v>0</v>
      </c>
      <c r="Q101" s="1741">
        <f>+ROUND(Q89+Q95+Q99,0)</f>
        <v>0</v>
      </c>
      <c r="R101" s="1695"/>
      <c r="S101" s="2077" t="s">
        <v>1693</v>
      </c>
      <c r="T101" s="2078"/>
      <c r="U101" s="2079"/>
      <c r="V101" s="1531"/>
      <c r="W101" s="1511"/>
      <c r="X101" s="1511"/>
      <c r="Y101" s="1511"/>
      <c r="Z101" s="1511"/>
    </row>
    <row r="102" spans="1:26" s="1501" customFormat="1" ht="15.75">
      <c r="A102" s="1539"/>
      <c r="B102" s="1673" t="s">
        <v>1588</v>
      </c>
      <c r="C102" s="1540"/>
      <c r="D102" s="1541"/>
      <c r="E102" s="1503"/>
      <c r="F102" s="1723"/>
      <c r="G102" s="1722"/>
      <c r="H102" s="1503"/>
      <c r="I102" s="1723"/>
      <c r="J102" s="1722"/>
      <c r="K102" s="1713"/>
      <c r="L102" s="1722"/>
      <c r="M102" s="1713"/>
      <c r="N102" s="1724"/>
      <c r="O102" s="1858"/>
      <c r="P102" s="1723"/>
      <c r="Q102" s="1722"/>
      <c r="R102" s="1695"/>
      <c r="S102" s="1822" t="s">
        <v>1588</v>
      </c>
      <c r="T102" s="1823"/>
      <c r="U102" s="1824"/>
      <c r="V102" s="1531"/>
      <c r="W102" s="1511"/>
      <c r="X102" s="1511"/>
      <c r="Y102" s="1511"/>
      <c r="Z102" s="1511"/>
    </row>
    <row r="103" spans="1:26" s="1501" customFormat="1" ht="15.75">
      <c r="A103" s="1539"/>
      <c r="B103" s="1674" t="s">
        <v>1589</v>
      </c>
      <c r="C103" s="1544"/>
      <c r="D103" s="1545"/>
      <c r="E103" s="1503"/>
      <c r="F103" s="1712"/>
      <c r="G103" s="1740"/>
      <c r="H103" s="1503"/>
      <c r="I103" s="1712"/>
      <c r="J103" s="1740"/>
      <c r="K103" s="1713"/>
      <c r="L103" s="1740"/>
      <c r="M103" s="1713"/>
      <c r="N103" s="1714"/>
      <c r="O103" s="1858"/>
      <c r="P103" s="1712"/>
      <c r="Q103" s="1740"/>
      <c r="R103" s="1695"/>
      <c r="S103" s="1825" t="s">
        <v>1589</v>
      </c>
      <c r="T103" s="1826"/>
      <c r="U103" s="1827"/>
      <c r="V103" s="1531"/>
      <c r="W103" s="1511"/>
      <c r="X103" s="1511"/>
      <c r="Y103" s="1511"/>
      <c r="Z103" s="1511"/>
    </row>
    <row r="104" spans="1:26" s="1501" customFormat="1" ht="15.75">
      <c r="A104" s="1539"/>
      <c r="B104" s="1672" t="s">
        <v>1590</v>
      </c>
      <c r="C104" s="1546"/>
      <c r="D104" s="1547"/>
      <c r="E104" s="1503"/>
      <c r="F104" s="1840">
        <f>+IF($P$2=0,$P104,0)</f>
        <v>0</v>
      </c>
      <c r="G104" s="1839">
        <f>+IF($P$2=0,$Q104,0)</f>
        <v>0</v>
      </c>
      <c r="H104" s="1503"/>
      <c r="I104" s="1840">
        <f>+IF(OR($P$2=98,$P$2=42,$P$2=96,$P$2=97),$P104,0)</f>
        <v>0</v>
      </c>
      <c r="J104" s="1839">
        <f>+IF(OR($P$2=98,$P$2=42,$P$2=96,$P$2=97),$Q104,0)</f>
        <v>0</v>
      </c>
      <c r="K104" s="1713"/>
      <c r="L104" s="1839">
        <f>+IF($P$2=33,$Q104,0)</f>
        <v>0</v>
      </c>
      <c r="M104" s="1713"/>
      <c r="N104" s="1715">
        <f>+ROUND(+G104+J104+L104,0)</f>
        <v>0</v>
      </c>
      <c r="O104" s="1858"/>
      <c r="P104" s="1840">
        <f>+ROUND(OTCHET!E498+OTCHET!E499+OTCHET!E512,0)</f>
        <v>0</v>
      </c>
      <c r="Q104" s="1839">
        <f>+ROUND(OTCHET!F498+OTCHET!F499+OTCHET!F512,0)</f>
        <v>0</v>
      </c>
      <c r="R104" s="1695"/>
      <c r="S104" s="2053" t="s">
        <v>1694</v>
      </c>
      <c r="T104" s="2054"/>
      <c r="U104" s="2055"/>
      <c r="V104" s="1531"/>
      <c r="W104" s="1511"/>
      <c r="X104" s="1511"/>
      <c r="Y104" s="1511"/>
      <c r="Z104" s="1511"/>
    </row>
    <row r="105" spans="1:26" s="1501" customFormat="1" ht="15.75">
      <c r="A105" s="1539"/>
      <c r="B105" s="1675" t="s">
        <v>1591</v>
      </c>
      <c r="C105" s="1548"/>
      <c r="D105" s="1549"/>
      <c r="E105" s="1503"/>
      <c r="F105" s="1749">
        <f>+IF($P$2=0,$P105,0)</f>
        <v>0</v>
      </c>
      <c r="G105" s="1748">
        <f>+IF($P$2=0,$Q105,0)</f>
        <v>0</v>
      </c>
      <c r="H105" s="1503"/>
      <c r="I105" s="1749">
        <f>+IF(OR($P$2=98,$P$2=42,$P$2=96,$P$2=97),$P105,0)</f>
        <v>0</v>
      </c>
      <c r="J105" s="1748">
        <f>+IF(OR($P$2=98,$P$2=42,$P$2=96,$P$2=97),$Q105,0)</f>
        <v>0</v>
      </c>
      <c r="K105" s="1713"/>
      <c r="L105" s="1748">
        <f>+IF($P$2=33,$Q105,0)</f>
        <v>0</v>
      </c>
      <c r="M105" s="1713"/>
      <c r="N105" s="1716">
        <f>+ROUND(+G105+J105+L105,0)</f>
        <v>0</v>
      </c>
      <c r="O105" s="1858"/>
      <c r="P105" s="1749">
        <f>+ROUND(OTCHET!E500+OTCHET!E501+OTCHET!E516,0)</f>
        <v>0</v>
      </c>
      <c r="Q105" s="1748">
        <f>+ROUND(OTCHET!F500+OTCHET!F501+OTCHET!F516,0)</f>
        <v>0</v>
      </c>
      <c r="R105" s="1695"/>
      <c r="S105" s="2059" t="s">
        <v>1695</v>
      </c>
      <c r="T105" s="2060"/>
      <c r="U105" s="2061"/>
      <c r="V105" s="1531"/>
      <c r="W105" s="1511"/>
      <c r="X105" s="1511"/>
      <c r="Y105" s="1511"/>
      <c r="Z105" s="1511"/>
    </row>
    <row r="106" spans="1:26" s="1501" customFormat="1" ht="15.75">
      <c r="A106" s="1539"/>
      <c r="B106" s="1577" t="s">
        <v>1592</v>
      </c>
      <c r="C106" s="1578"/>
      <c r="D106" s="1579"/>
      <c r="E106" s="1503"/>
      <c r="F106" s="1745">
        <f>+ROUND(+SUM(F104:F105),0)</f>
        <v>0</v>
      </c>
      <c r="G106" s="1744">
        <f>+ROUND(+SUM(G104:G105),0)</f>
        <v>0</v>
      </c>
      <c r="H106" s="1503"/>
      <c r="I106" s="1745">
        <f>+ROUND(+SUM(I104:I105),0)</f>
        <v>0</v>
      </c>
      <c r="J106" s="1744">
        <f>+ROUND(+SUM(J104:J105),0)</f>
        <v>0</v>
      </c>
      <c r="K106" s="1713"/>
      <c r="L106" s="1744">
        <f>+ROUND(+SUM(L104:L105),0)</f>
        <v>0</v>
      </c>
      <c r="M106" s="1713"/>
      <c r="N106" s="1746">
        <f>+ROUND(+SUM(N104:N105),0)</f>
        <v>0</v>
      </c>
      <c r="O106" s="1858"/>
      <c r="P106" s="1745">
        <f>+ROUND(+SUM(P104:P105),0)</f>
        <v>0</v>
      </c>
      <c r="Q106" s="1744">
        <f>+ROUND(+SUM(Q104:Q105),0)</f>
        <v>0</v>
      </c>
      <c r="R106" s="1695"/>
      <c r="S106" s="2044" t="s">
        <v>1696</v>
      </c>
      <c r="T106" s="2045"/>
      <c r="U106" s="2046"/>
      <c r="V106" s="1531"/>
      <c r="W106" s="1511"/>
      <c r="X106" s="1511"/>
      <c r="Y106" s="1511"/>
      <c r="Z106" s="1511"/>
    </row>
    <row r="107" spans="1:26" s="1501" customFormat="1" ht="15.75">
      <c r="A107" s="1539"/>
      <c r="B107" s="1676" t="s">
        <v>1593</v>
      </c>
      <c r="C107" s="1553"/>
      <c r="D107" s="1554"/>
      <c r="E107" s="1503"/>
      <c r="F107" s="1711"/>
      <c r="G107" s="1720"/>
      <c r="H107" s="1503"/>
      <c r="I107" s="1711"/>
      <c r="J107" s="1720"/>
      <c r="K107" s="1713"/>
      <c r="L107" s="1720"/>
      <c r="M107" s="1713"/>
      <c r="N107" s="1721"/>
      <c r="O107" s="1858"/>
      <c r="P107" s="1711"/>
      <c r="Q107" s="1720"/>
      <c r="R107" s="1695"/>
      <c r="S107" s="1828" t="s">
        <v>1593</v>
      </c>
      <c r="T107" s="1829"/>
      <c r="U107" s="1830"/>
      <c r="V107" s="1531"/>
      <c r="W107" s="1511"/>
      <c r="X107" s="1511"/>
      <c r="Y107" s="1511"/>
      <c r="Z107" s="1511"/>
    </row>
    <row r="108" spans="1:26" s="1501" customFormat="1" ht="15.75">
      <c r="A108" s="1539"/>
      <c r="B108" s="1677" t="s">
        <v>1594</v>
      </c>
      <c r="C108" s="1555"/>
      <c r="D108" s="1556"/>
      <c r="E108" s="1503"/>
      <c r="F108" s="1712">
        <f>+IF($P$2=0,$P108,0)</f>
        <v>0</v>
      </c>
      <c r="G108" s="1740">
        <f>+IF($P$2=0,$Q108,0)</f>
        <v>0</v>
      </c>
      <c r="H108" s="1503"/>
      <c r="I108" s="1712">
        <f>+IF(OR($P$2=98,$P$2=42,$P$2=96,$P$2=97),$P108,0)</f>
        <v>0</v>
      </c>
      <c r="J108" s="1740">
        <f>+IF(OR($P$2=98,$P$2=42,$P$2=96,$P$2=97),$Q108,0)</f>
        <v>0</v>
      </c>
      <c r="K108" s="1713"/>
      <c r="L108" s="1740">
        <f>+IF($P$2=33,$Q108,0)</f>
        <v>0</v>
      </c>
      <c r="M108" s="1713"/>
      <c r="N108" s="1714">
        <f>+ROUND(+G108+J108+L108,0)</f>
        <v>0</v>
      </c>
      <c r="O108" s="1858"/>
      <c r="P108" s="1712">
        <f>+ROUND(OTCHET!E482+OTCHET!E483+OTCHET!E486+OTCHET!E487+OTCHET!E490+OTCHET!E491+OTCHET!E495+OTCHET!E504+OTCHET!E505+OTCHET!E508+OTCHET!E509,0)</f>
        <v>0</v>
      </c>
      <c r="Q108" s="1740">
        <f>+ROUND(OTCHET!F482+OTCHET!F483+OTCHET!F486+OTCHET!F487+OTCHET!F490+OTCHET!F491+OTCHET!F495+OTCHET!F504+OTCHET!F505+OTCHET!F508+OTCHET!F509,0)</f>
        <v>0</v>
      </c>
      <c r="R108" s="1695"/>
      <c r="S108" s="2089" t="s">
        <v>1697</v>
      </c>
      <c r="T108" s="2090"/>
      <c r="U108" s="2091"/>
      <c r="V108" s="1531"/>
      <c r="W108" s="1511"/>
      <c r="X108" s="1511"/>
      <c r="Y108" s="1511"/>
      <c r="Z108" s="1511"/>
    </row>
    <row r="109" spans="1:26" s="1501" customFormat="1" ht="15.75">
      <c r="A109" s="1539"/>
      <c r="B109" s="1675" t="s">
        <v>1719</v>
      </c>
      <c r="C109" s="1548"/>
      <c r="D109" s="1549"/>
      <c r="E109" s="1503"/>
      <c r="F109" s="1749">
        <f>+IF($P$2=0,$P109,0)</f>
        <v>0</v>
      </c>
      <c r="G109" s="1748">
        <f>+IF($P$2=0,$Q109,0)</f>
        <v>0</v>
      </c>
      <c r="H109" s="1503"/>
      <c r="I109" s="1749">
        <f>+IF(OR($P$2=98,$P$2=42,$P$2=96,$P$2=97),$P109,0)</f>
        <v>0</v>
      </c>
      <c r="J109" s="1748">
        <f>+IF(OR($P$2=98,$P$2=42,$P$2=96,$P$2=97),$Q109,0)</f>
        <v>0</v>
      </c>
      <c r="K109" s="1713"/>
      <c r="L109" s="1748">
        <f>+IF($P$2=33,$Q109,0)</f>
        <v>0</v>
      </c>
      <c r="M109" s="1713"/>
      <c r="N109" s="1716">
        <f>+ROUND(+G109+J109+L109,0)</f>
        <v>0</v>
      </c>
      <c r="O109" s="1858"/>
      <c r="P109" s="1749">
        <f>+ROUND(OTCHET!E484+OTCHET!E485+OTCHET!E488+OTCHET!E489+OTCHET!E492+OTCHET!E493+OTCHET!E496+OTCHET!E506+OTCHET!E507+OTCHET!E510+OTCHET!E511+IF(+OTCHET!E494&lt;0,+OTCHET!E494,0),0)</f>
        <v>0</v>
      </c>
      <c r="Q109" s="1748">
        <f>+ROUND(OTCHET!F484+OTCHET!F485+OTCHET!F488+OTCHET!F489+OTCHET!F492+OTCHET!F493+OTCHET!F496+OTCHET!F506+OTCHET!F507+OTCHET!F510+OTCHET!F511+IF(+OTCHET!F494&lt;0,+OTCHET!F494,0),0)</f>
        <v>0</v>
      </c>
      <c r="R109" s="1695"/>
      <c r="S109" s="2092" t="s">
        <v>1698</v>
      </c>
      <c r="T109" s="2093"/>
      <c r="U109" s="2094"/>
      <c r="V109" s="1531"/>
      <c r="W109" s="1511"/>
      <c r="X109" s="1511"/>
      <c r="Y109" s="1511"/>
      <c r="Z109" s="1511"/>
    </row>
    <row r="110" spans="1:26" s="1501" customFormat="1" ht="15.75">
      <c r="A110" s="1539"/>
      <c r="B110" s="1577" t="s">
        <v>1595</v>
      </c>
      <c r="C110" s="1578"/>
      <c r="D110" s="1579"/>
      <c r="E110" s="1503"/>
      <c r="F110" s="1745">
        <f>+ROUND(+SUM(F108:F109),0)</f>
        <v>0</v>
      </c>
      <c r="G110" s="1744">
        <f>+ROUND(+SUM(G108:G109),0)</f>
        <v>0</v>
      </c>
      <c r="H110" s="1503"/>
      <c r="I110" s="1745">
        <f>+ROUND(+SUM(I108:I109),0)</f>
        <v>0</v>
      </c>
      <c r="J110" s="1744">
        <f>+ROUND(+SUM(J108:J109),0)</f>
        <v>0</v>
      </c>
      <c r="K110" s="1713"/>
      <c r="L110" s="1744">
        <f>+ROUND(+SUM(L108:L109),0)</f>
        <v>0</v>
      </c>
      <c r="M110" s="1713"/>
      <c r="N110" s="1746">
        <f>+ROUND(+SUM(N108:N109),0)</f>
        <v>0</v>
      </c>
      <c r="O110" s="1858"/>
      <c r="P110" s="1745">
        <f>+ROUND(+SUM(P108:P109),0)</f>
        <v>0</v>
      </c>
      <c r="Q110" s="1744">
        <f>+ROUND(+SUM(Q108:Q109),0)</f>
        <v>0</v>
      </c>
      <c r="R110" s="1695"/>
      <c r="S110" s="2044" t="s">
        <v>1699</v>
      </c>
      <c r="T110" s="2045"/>
      <c r="U110" s="2046"/>
      <c r="V110" s="1531"/>
      <c r="W110" s="1511"/>
      <c r="X110" s="1511"/>
      <c r="Y110" s="1511"/>
      <c r="Z110" s="1511"/>
    </row>
    <row r="111" spans="1:26" s="1501" customFormat="1" ht="15.75">
      <c r="A111" s="1539"/>
      <c r="B111" s="1676" t="s">
        <v>1596</v>
      </c>
      <c r="C111" s="1553"/>
      <c r="D111" s="1554"/>
      <c r="E111" s="1503"/>
      <c r="F111" s="1711"/>
      <c r="G111" s="1720"/>
      <c r="H111" s="1503"/>
      <c r="I111" s="1711"/>
      <c r="J111" s="1720"/>
      <c r="K111" s="1713"/>
      <c r="L111" s="1720"/>
      <c r="M111" s="1713"/>
      <c r="N111" s="1721"/>
      <c r="O111" s="1858"/>
      <c r="P111" s="1711"/>
      <c r="Q111" s="1720"/>
      <c r="R111" s="1695"/>
      <c r="S111" s="1828" t="s">
        <v>1596</v>
      </c>
      <c r="T111" s="1829"/>
      <c r="U111" s="1830"/>
      <c r="V111" s="1531"/>
      <c r="W111" s="1511"/>
      <c r="X111" s="1511"/>
      <c r="Y111" s="1511"/>
      <c r="Z111" s="1511"/>
    </row>
    <row r="112" spans="1:26" s="1501" customFormat="1" ht="15.75">
      <c r="A112" s="1539"/>
      <c r="B112" s="1677" t="s">
        <v>1597</v>
      </c>
      <c r="C112" s="1555"/>
      <c r="D112" s="1556"/>
      <c r="E112" s="1503"/>
      <c r="F112" s="1712">
        <f>+IF($P$2=0,$P112,0)</f>
        <v>0</v>
      </c>
      <c r="G112" s="1740">
        <f>+IF($P$2=0,$Q112,0)</f>
        <v>0</v>
      </c>
      <c r="H112" s="1503"/>
      <c r="I112" s="1712">
        <f>+IF(OR($P$2=98,$P$2=42,$P$2=96,$P$2=97),$P112,0)</f>
        <v>0</v>
      </c>
      <c r="J112" s="1740">
        <f>+IF(OR($P$2=98,$P$2=42,$P$2=96,$P$2=97),$Q112,0)</f>
        <v>0</v>
      </c>
      <c r="K112" s="1713"/>
      <c r="L112" s="1740">
        <f>+IF($P$2=33,$Q112,0)</f>
        <v>0</v>
      </c>
      <c r="M112" s="1713"/>
      <c r="N112" s="1714">
        <f>+ROUND(+G112+J112+L112,0)</f>
        <v>0</v>
      </c>
      <c r="O112" s="1858"/>
      <c r="P112" s="1712">
        <f>+ROUND(OTCHET!E547,0)</f>
        <v>0</v>
      </c>
      <c r="Q112" s="1740">
        <f>+ROUND(OTCHET!F547,0)</f>
        <v>0</v>
      </c>
      <c r="R112" s="1695"/>
      <c r="S112" s="2053" t="s">
        <v>1700</v>
      </c>
      <c r="T112" s="2054"/>
      <c r="U112" s="2055"/>
      <c r="V112" s="1531"/>
      <c r="W112" s="1511"/>
      <c r="X112" s="1511"/>
      <c r="Y112" s="1511"/>
      <c r="Z112" s="1511"/>
    </row>
    <row r="113" spans="1:26" s="1501" customFormat="1" ht="15.75">
      <c r="A113" s="1539"/>
      <c r="B113" s="1675" t="s">
        <v>1598</v>
      </c>
      <c r="C113" s="1548"/>
      <c r="D113" s="1549"/>
      <c r="E113" s="1503"/>
      <c r="F113" s="1749">
        <f>+IF($P$2=0,$P113,0)</f>
        <v>0</v>
      </c>
      <c r="G113" s="1748">
        <f>+IF($P$2=0,$Q113,0)</f>
        <v>0</v>
      </c>
      <c r="H113" s="1503"/>
      <c r="I113" s="1749">
        <f>+IF(OR($P$2=98,$P$2=42,$P$2=96,$P$2=97),$P113,0)</f>
        <v>0</v>
      </c>
      <c r="J113" s="1748">
        <f>+IF(OR($P$2=98,$P$2=42,$P$2=96,$P$2=97),$Q113,0)</f>
        <v>0</v>
      </c>
      <c r="K113" s="1713"/>
      <c r="L113" s="1748">
        <f>+IF($P$2=33,$Q113,0)</f>
        <v>0</v>
      </c>
      <c r="M113" s="1713"/>
      <c r="N113" s="1716">
        <f>+ROUND(+G113+J113+L113,0)</f>
        <v>0</v>
      </c>
      <c r="O113" s="1858"/>
      <c r="P113" s="1749">
        <f>+ROUND(OTCHET!E548,0)</f>
        <v>0</v>
      </c>
      <c r="Q113" s="1748">
        <f>+ROUND(OTCHET!F548,0)</f>
        <v>0</v>
      </c>
      <c r="R113" s="1695"/>
      <c r="S113" s="2059" t="s">
        <v>1701</v>
      </c>
      <c r="T113" s="2060"/>
      <c r="U113" s="2061"/>
      <c r="V113" s="1531"/>
      <c r="W113" s="1511"/>
      <c r="X113" s="1511"/>
      <c r="Y113" s="1511"/>
      <c r="Z113" s="1511"/>
    </row>
    <row r="114" spans="1:26" s="1501" customFormat="1" ht="15.75">
      <c r="A114" s="1539"/>
      <c r="B114" s="1577" t="s">
        <v>1599</v>
      </c>
      <c r="C114" s="1578"/>
      <c r="D114" s="1579"/>
      <c r="E114" s="1503"/>
      <c r="F114" s="1745">
        <f>+ROUND(+SUM(F112:F113),0)</f>
        <v>0</v>
      </c>
      <c r="G114" s="1744">
        <f>+ROUND(+SUM(G112:G113),0)</f>
        <v>0</v>
      </c>
      <c r="H114" s="1503"/>
      <c r="I114" s="1745">
        <f>+ROUND(+SUM(I112:I113),0)</f>
        <v>0</v>
      </c>
      <c r="J114" s="1744">
        <f>+ROUND(+SUM(J112:J113),0)</f>
        <v>0</v>
      </c>
      <c r="K114" s="1713"/>
      <c r="L114" s="1744">
        <f>+ROUND(+SUM(L112:L113),0)</f>
        <v>0</v>
      </c>
      <c r="M114" s="1713"/>
      <c r="N114" s="1746">
        <f>+ROUND(+SUM(N112:N113),0)</f>
        <v>0</v>
      </c>
      <c r="O114" s="1858"/>
      <c r="P114" s="1745">
        <f>+ROUND(+SUM(P112:P113),0)</f>
        <v>0</v>
      </c>
      <c r="Q114" s="1744">
        <f>+ROUND(+SUM(Q112:Q113),0)</f>
        <v>0</v>
      </c>
      <c r="R114" s="1695"/>
      <c r="S114" s="2044" t="s">
        <v>1702</v>
      </c>
      <c r="T114" s="2045"/>
      <c r="U114" s="2046"/>
      <c r="V114" s="1531"/>
      <c r="W114" s="1511"/>
      <c r="X114" s="1511"/>
      <c r="Y114" s="1511"/>
      <c r="Z114" s="1511"/>
    </row>
    <row r="115" spans="1:26" s="1501" customFormat="1" ht="15.75">
      <c r="A115" s="1539"/>
      <c r="B115" s="1676" t="s">
        <v>1600</v>
      </c>
      <c r="C115" s="1553"/>
      <c r="D115" s="1554"/>
      <c r="E115" s="1576"/>
      <c r="F115" s="1723"/>
      <c r="G115" s="1722"/>
      <c r="H115" s="1503"/>
      <c r="I115" s="1723"/>
      <c r="J115" s="1722"/>
      <c r="K115" s="1713"/>
      <c r="L115" s="1722"/>
      <c r="M115" s="1713"/>
      <c r="N115" s="1724"/>
      <c r="O115" s="1858"/>
      <c r="P115" s="1723"/>
      <c r="Q115" s="1722"/>
      <c r="R115" s="1695"/>
      <c r="S115" s="1828" t="s">
        <v>1600</v>
      </c>
      <c r="T115" s="1829"/>
      <c r="U115" s="1830"/>
      <c r="V115" s="1531"/>
      <c r="W115" s="1511"/>
      <c r="X115" s="1511"/>
      <c r="Y115" s="1511"/>
      <c r="Z115" s="1511"/>
    </row>
    <row r="116" spans="1:26" s="1501" customFormat="1" ht="15.75">
      <c r="A116" s="1539"/>
      <c r="B116" s="1677" t="s">
        <v>1601</v>
      </c>
      <c r="C116" s="1555"/>
      <c r="D116" s="1556"/>
      <c r="E116" s="1576"/>
      <c r="F116" s="1723">
        <f>+IF($P$2=0,$P116,0)</f>
        <v>0</v>
      </c>
      <c r="G116" s="1722">
        <f>+IF($P$2=0,$Q116,0)</f>
        <v>0</v>
      </c>
      <c r="H116" s="1503"/>
      <c r="I116" s="1723">
        <f>+IF(OR($P$2=98,$P$2=42,$P$2=96,$P$2=97),$P116,0)</f>
        <v>0</v>
      </c>
      <c r="J116" s="1722">
        <f>+IF(OR($P$2=98,$P$2=42,$P$2=96,$P$2=97),$Q116,0)</f>
        <v>0</v>
      </c>
      <c r="K116" s="1713"/>
      <c r="L116" s="1722">
        <f>+IF($P$2=33,$Q116,0)</f>
        <v>0</v>
      </c>
      <c r="M116" s="1713"/>
      <c r="N116" s="1724">
        <f>+ROUND(+G116+J116+L116,0)</f>
        <v>0</v>
      </c>
      <c r="O116" s="1858"/>
      <c r="P116" s="1723">
        <f>+ROUND(OTCHET!E545+OTCHET!E546+OTCHET!E562+OTCHET!E563,0)</f>
        <v>0</v>
      </c>
      <c r="Q116" s="1722">
        <f>+ROUND(OTCHET!F545+OTCHET!F546+OTCHET!F562+OTCHET!F563,0)</f>
        <v>0</v>
      </c>
      <c r="R116" s="1695"/>
      <c r="S116" s="2053" t="s">
        <v>1703</v>
      </c>
      <c r="T116" s="2054"/>
      <c r="U116" s="2055"/>
      <c r="V116" s="1531"/>
      <c r="W116" s="1511"/>
      <c r="X116" s="1511"/>
      <c r="Y116" s="1511"/>
      <c r="Z116" s="1511"/>
    </row>
    <row r="117" spans="1:26" s="1501" customFormat="1" ht="15.75">
      <c r="A117" s="1539"/>
      <c r="B117" s="1675" t="s">
        <v>1602</v>
      </c>
      <c r="C117" s="1548"/>
      <c r="D117" s="1549"/>
      <c r="E117" s="1503"/>
      <c r="F117" s="1749">
        <f>+IF($P$2=0,$P117,0)</f>
        <v>0</v>
      </c>
      <c r="G117" s="1748">
        <f>+IF($P$2=0,$Q117,0)</f>
        <v>0</v>
      </c>
      <c r="H117" s="1503"/>
      <c r="I117" s="1749">
        <f>+IF(OR($P$2=98,$P$2=42,$P$2=96,$P$2=97),$P117,0)</f>
        <v>0</v>
      </c>
      <c r="J117" s="1748">
        <f>+IF(OR($P$2=98,$P$2=42,$P$2=96,$P$2=97),$Q117,0)</f>
        <v>0</v>
      </c>
      <c r="K117" s="1713"/>
      <c r="L117" s="1748">
        <f>+IF($P$2=33,$Q117,0)</f>
        <v>0</v>
      </c>
      <c r="M117" s="1713"/>
      <c r="N117" s="1716">
        <f>+ROUND(+G117+J117+L117,0)</f>
        <v>0</v>
      </c>
      <c r="O117" s="1858"/>
      <c r="P117" s="1749">
        <f>+ROUND(OTCHET!E559+OTCHET!E561,0)</f>
        <v>0</v>
      </c>
      <c r="Q117" s="1748">
        <f>+ROUND(OTCHET!F559+OTCHET!F561,0)</f>
        <v>0</v>
      </c>
      <c r="R117" s="1695"/>
      <c r="S117" s="2059" t="s">
        <v>1704</v>
      </c>
      <c r="T117" s="2060"/>
      <c r="U117" s="2061"/>
      <c r="V117" s="1531"/>
      <c r="W117" s="1511"/>
      <c r="X117" s="1511"/>
      <c r="Y117" s="1511"/>
      <c r="Z117" s="1511"/>
    </row>
    <row r="118" spans="1:26" s="1501" customFormat="1" ht="15.75">
      <c r="A118" s="1539"/>
      <c r="B118" s="1577" t="s">
        <v>1603</v>
      </c>
      <c r="C118" s="1578"/>
      <c r="D118" s="1579"/>
      <c r="E118" s="1503"/>
      <c r="F118" s="1745">
        <f>+ROUND(+SUM(F116:F117),0)</f>
        <v>0</v>
      </c>
      <c r="G118" s="1744">
        <f>+ROUND(+SUM(G116:G117),0)</f>
        <v>0</v>
      </c>
      <c r="H118" s="1503"/>
      <c r="I118" s="1745">
        <f>+ROUND(+SUM(I116:I117),0)</f>
        <v>0</v>
      </c>
      <c r="J118" s="1744">
        <f>+ROUND(+SUM(J116:J117),0)</f>
        <v>0</v>
      </c>
      <c r="K118" s="1713"/>
      <c r="L118" s="1744">
        <f>+ROUND(+SUM(L116:L117),0)</f>
        <v>0</v>
      </c>
      <c r="M118" s="1713"/>
      <c r="N118" s="1746">
        <f>+ROUND(+SUM(N116:N117),0)</f>
        <v>0</v>
      </c>
      <c r="O118" s="1858"/>
      <c r="P118" s="1745">
        <f>+ROUND(+SUM(P116:P117),0)</f>
        <v>0</v>
      </c>
      <c r="Q118" s="1744">
        <f>+ROUND(+SUM(Q116:Q117),0)</f>
        <v>0</v>
      </c>
      <c r="R118" s="1695"/>
      <c r="S118" s="2044" t="s">
        <v>1705</v>
      </c>
      <c r="T118" s="2045"/>
      <c r="U118" s="2046"/>
      <c r="V118" s="1531"/>
      <c r="W118" s="1511"/>
      <c r="X118" s="1511"/>
      <c r="Y118" s="1511"/>
      <c r="Z118" s="1511"/>
    </row>
    <row r="119" spans="1:26" s="1501" customFormat="1" ht="8.25" customHeight="1">
      <c r="A119" s="1539"/>
      <c r="B119" s="1582"/>
      <c r="C119" s="1583"/>
      <c r="D119" s="1584"/>
      <c r="E119" s="1503"/>
      <c r="F119" s="1749"/>
      <c r="G119" s="1748"/>
      <c r="H119" s="1503"/>
      <c r="I119" s="1749"/>
      <c r="J119" s="1748"/>
      <c r="K119" s="1713"/>
      <c r="L119" s="1748"/>
      <c r="M119" s="1713"/>
      <c r="N119" s="1716"/>
      <c r="O119" s="1858"/>
      <c r="P119" s="1749"/>
      <c r="Q119" s="1748"/>
      <c r="R119" s="1695"/>
      <c r="S119" s="1816"/>
      <c r="T119" s="1817"/>
      <c r="U119" s="1818"/>
      <c r="V119" s="1531"/>
      <c r="W119" s="1511"/>
      <c r="X119" s="1511"/>
      <c r="Y119" s="1511"/>
      <c r="Z119" s="1511"/>
    </row>
    <row r="120" spans="1:26" s="1501" customFormat="1" ht="16.5" thickBot="1">
      <c r="A120" s="1539"/>
      <c r="B120" s="1687" t="s">
        <v>1604</v>
      </c>
      <c r="C120" s="1585"/>
      <c r="D120" s="1586"/>
      <c r="E120" s="1503"/>
      <c r="F120" s="1764">
        <f>+ROUND(F106+F110+F114+F118,0)</f>
        <v>0</v>
      </c>
      <c r="G120" s="1751">
        <f>+ROUND(G106+G110+G114+G118,0)</f>
        <v>0</v>
      </c>
      <c r="H120" s="1503"/>
      <c r="I120" s="1764">
        <f>+ROUND(I106+I110+I114+I118,0)</f>
        <v>0</v>
      </c>
      <c r="J120" s="1751">
        <f>+ROUND(J106+J110+J114+J118,0)</f>
        <v>0</v>
      </c>
      <c r="K120" s="1713"/>
      <c r="L120" s="1751">
        <f>+ROUND(L106+L110+L114+L118,0)</f>
        <v>0</v>
      </c>
      <c r="M120" s="1713"/>
      <c r="N120" s="1753">
        <f>+ROUND(N106+N110+N114+N118,0)</f>
        <v>0</v>
      </c>
      <c r="O120" s="1858"/>
      <c r="P120" s="1764">
        <f>+ROUND(P106+P110+P114+P118,0)</f>
        <v>0</v>
      </c>
      <c r="Q120" s="1751">
        <f>+ROUND(Q106+Q110+Q114+Q118,0)</f>
        <v>0</v>
      </c>
      <c r="R120" s="1695"/>
      <c r="S120" s="2080" t="s">
        <v>1706</v>
      </c>
      <c r="T120" s="2081"/>
      <c r="U120" s="2082"/>
      <c r="V120" s="1587"/>
      <c r="W120" s="1588"/>
      <c r="X120" s="1589"/>
      <c r="Y120" s="1588"/>
      <c r="Z120" s="1588"/>
    </row>
    <row r="121" spans="1:26" s="1501" customFormat="1" ht="15.75">
      <c r="A121" s="1539"/>
      <c r="B121" s="1673" t="s">
        <v>1605</v>
      </c>
      <c r="C121" s="1540"/>
      <c r="D121" s="1541"/>
      <c r="E121" s="1503"/>
      <c r="F121" s="1723"/>
      <c r="G121" s="1722"/>
      <c r="H121" s="1503"/>
      <c r="I121" s="1723"/>
      <c r="J121" s="1722"/>
      <c r="K121" s="1713"/>
      <c r="L121" s="1722"/>
      <c r="M121" s="1713"/>
      <c r="N121" s="1724"/>
      <c r="O121" s="1858"/>
      <c r="P121" s="1723"/>
      <c r="Q121" s="1722"/>
      <c r="R121" s="1695"/>
      <c r="S121" s="1822" t="s">
        <v>1605</v>
      </c>
      <c r="T121" s="1823"/>
      <c r="U121" s="1824"/>
      <c r="V121" s="1531"/>
      <c r="W121" s="1511"/>
      <c r="X121" s="1511"/>
      <c r="Y121" s="1511"/>
      <c r="Z121" s="1511"/>
    </row>
    <row r="122" spans="1:26" s="1501" customFormat="1" ht="15.75">
      <c r="A122" s="1539"/>
      <c r="B122" s="1677" t="s">
        <v>1606</v>
      </c>
      <c r="C122" s="1555"/>
      <c r="D122" s="1556"/>
      <c r="E122" s="1503"/>
      <c r="F122" s="1712">
        <f>+IF($P$2=0,$P122,0)</f>
        <v>0</v>
      </c>
      <c r="G122" s="1740">
        <f>+IF($P$2=0,$Q122,0)</f>
        <v>0</v>
      </c>
      <c r="H122" s="1503"/>
      <c r="I122" s="1712">
        <f>+IF(OR($P$2=98,$P$2=42,$P$2=96,$P$2=97),$P122,0)</f>
        <v>0</v>
      </c>
      <c r="J122" s="1740">
        <f>+IF(OR($P$2=98,$P$2=42,$P$2=96,$P$2=97),$Q122,0)</f>
        <v>0</v>
      </c>
      <c r="K122" s="1713"/>
      <c r="L122" s="1740">
        <f>+IF($P$2=33,$Q122,0)</f>
        <v>0</v>
      </c>
      <c r="M122" s="1713"/>
      <c r="N122" s="1714">
        <f>+ROUND(+G122+J122+L122,0)</f>
        <v>0</v>
      </c>
      <c r="O122" s="1858"/>
      <c r="P122" s="1712">
        <f>+ROUND(+SUM(OTCHET!E549:E556),0)</f>
        <v>0</v>
      </c>
      <c r="Q122" s="1740">
        <f>+ROUND(+SUM(OTCHET!F549:F556),0)</f>
        <v>0</v>
      </c>
      <c r="R122" s="1695"/>
      <c r="S122" s="2053" t="s">
        <v>1707</v>
      </c>
      <c r="T122" s="2054"/>
      <c r="U122" s="2055"/>
      <c r="V122" s="1531"/>
      <c r="W122" s="1511"/>
      <c r="X122" s="1511"/>
      <c r="Y122" s="1511"/>
      <c r="Z122" s="1511"/>
    </row>
    <row r="123" spans="1:26" s="1501" customFormat="1" ht="15.75">
      <c r="A123" s="1539"/>
      <c r="B123" s="1672" t="s">
        <v>1607</v>
      </c>
      <c r="C123" s="1546"/>
      <c r="D123" s="1547"/>
      <c r="E123" s="1503"/>
      <c r="F123" s="1749">
        <f>+IF($P$2=0,$P123,0)</f>
        <v>0</v>
      </c>
      <c r="G123" s="1748">
        <f>+IF($P$2=0,$Q123,0)</f>
        <v>0</v>
      </c>
      <c r="H123" s="1503"/>
      <c r="I123" s="1749">
        <f>+IF(OR($P$2=98,$P$2=42,$P$2=96,$P$2=97),$P123,0)</f>
        <v>0</v>
      </c>
      <c r="J123" s="1748">
        <f>+IF(OR($P$2=98,$P$2=42,$P$2=96,$P$2=97),$Q123,0)</f>
        <v>0</v>
      </c>
      <c r="K123" s="1713"/>
      <c r="L123" s="1748">
        <f>+IF($P$2=33,$Q123,0)</f>
        <v>0</v>
      </c>
      <c r="M123" s="1713"/>
      <c r="N123" s="1716">
        <f>+ROUND(+G123+J123+L123,0)</f>
        <v>0</v>
      </c>
      <c r="O123" s="1858"/>
      <c r="P123" s="1749">
        <f>+ROUND(OTCHET!E524,0)</f>
        <v>0</v>
      </c>
      <c r="Q123" s="1748">
        <f>+ROUND(OTCHET!F524,0)</f>
        <v>0</v>
      </c>
      <c r="R123" s="1695"/>
      <c r="S123" s="1833" t="s">
        <v>1708</v>
      </c>
      <c r="T123" s="1834"/>
      <c r="U123" s="1835"/>
      <c r="V123" s="1531"/>
      <c r="W123" s="1511"/>
      <c r="X123" s="1511"/>
      <c r="Y123" s="1511"/>
      <c r="Z123" s="1511"/>
    </row>
    <row r="124" spans="1:26" s="1501" customFormat="1" ht="15.75">
      <c r="A124" s="1539"/>
      <c r="B124" s="1672" t="s">
        <v>1629</v>
      </c>
      <c r="C124" s="1546"/>
      <c r="D124" s="1547"/>
      <c r="E124" s="1503"/>
      <c r="F124" s="1749">
        <f>+IF($P$2=0,$P124,0)</f>
        <v>0</v>
      </c>
      <c r="G124" s="1748">
        <f>+IF($P$2=0,$Q124,0)</f>
        <v>0</v>
      </c>
      <c r="H124" s="1503"/>
      <c r="I124" s="1749">
        <f>+IF(OR($P$2=98,$P$2=42,$P$2=96,$P$2=97),$P124,0)</f>
        <v>0</v>
      </c>
      <c r="J124" s="1748">
        <f>+IF(OR($P$2=98,$P$2=42,$P$2=96,$P$2=97),$Q124,0)</f>
        <v>0</v>
      </c>
      <c r="K124" s="1713"/>
      <c r="L124" s="1748">
        <f>+IF($P$2=33,$Q124,0)</f>
        <v>0</v>
      </c>
      <c r="M124" s="1713"/>
      <c r="N124" s="1716">
        <f>+ROUND(+G124+J124+L124,0)</f>
        <v>0</v>
      </c>
      <c r="O124" s="1858"/>
      <c r="P124" s="1749">
        <f>+ROUND(+OTCHET!E521+OTCHET!E531+OTCHET!E557+OTCHET!E564+OTCHET!E565+OTCHET!E579+OTCHET!E591+IF(AND(OTCHET!$F$12="9900",+OTCHET!$E$15=0),+OTCHET!E586,0),0)</f>
        <v>0</v>
      </c>
      <c r="Q124" s="1748">
        <f>+ROUND(+OTCHET!F521+OTCHET!F531+OTCHET!F557+OTCHET!F564+OTCHET!F565+OTCHET!F579+OTCHET!F591+IF(AND(OTCHET!$F$12="9900",+OTCHET!$E$15=0,+(OTCHET!F589+OTCHET!F590)&gt;=0,+(OTCHET!F587+OTCHET!F588)&lt;=0),+OTCHET!F586,0),0)</f>
        <v>0</v>
      </c>
      <c r="R124" s="1695"/>
      <c r="S124" s="2059" t="s">
        <v>1709</v>
      </c>
      <c r="T124" s="2060"/>
      <c r="U124" s="2061"/>
      <c r="V124" s="1531"/>
      <c r="W124" s="1511"/>
      <c r="X124" s="1511"/>
      <c r="Y124" s="1511"/>
      <c r="Z124" s="1511"/>
    </row>
    <row r="125" spans="1:26" s="1501" customFormat="1" ht="15.75" hidden="1">
      <c r="A125" s="1539"/>
      <c r="B125" s="1928" t="s">
        <v>2211</v>
      </c>
      <c r="C125" s="1923"/>
      <c r="D125" s="1924"/>
      <c r="E125" s="1503"/>
      <c r="F125" s="1925">
        <f>+IF($P$2=0,$P125,0)</f>
        <v>0</v>
      </c>
      <c r="G125" s="1926">
        <f>+IF($P$2=0,$Q125,0)</f>
        <v>0</v>
      </c>
      <c r="H125" s="1503"/>
      <c r="I125" s="1925"/>
      <c r="J125" s="1926"/>
      <c r="K125" s="1713"/>
      <c r="L125" s="1926"/>
      <c r="M125" s="1713"/>
      <c r="N125" s="1927">
        <f>+ROUND(+G125+J125+L125,0)</f>
        <v>0</v>
      </c>
      <c r="O125" s="1858"/>
      <c r="P125" s="1925">
        <f>+ROUND(+IF(AND(OTCHET!$F$12="9900",+OTCHET!$E$15=0,+(OTCHET!E589+OTCHET!E590)&gt;0,+(OTCHET!E587+OTCHET!E588)&lt;0),+OTCHET!E586,0),0)</f>
        <v>0</v>
      </c>
      <c r="Q125" s="1926">
        <f>+ROUND(+IF(AND(OTCHET!$F$12="9900",+OTCHET!$E$15=0,+(OTCHET!F589+OTCHET!F590)&gt;=0,+(OTCHET!F587+OTCHET!F588)&lt;=0),+OTCHET!F586,0),0)</f>
        <v>0</v>
      </c>
      <c r="R125" s="1695"/>
      <c r="S125" s="2098" t="s">
        <v>2210</v>
      </c>
      <c r="T125" s="2099"/>
      <c r="U125" s="2100"/>
      <c r="V125" s="1531"/>
      <c r="W125" s="1511"/>
      <c r="X125" s="1511"/>
      <c r="Y125" s="1511"/>
      <c r="Z125" s="1511"/>
    </row>
    <row r="126" spans="1:26" s="1501" customFormat="1" ht="15.75">
      <c r="A126" s="1539"/>
      <c r="B126" s="1692" t="s">
        <v>1608</v>
      </c>
      <c r="C126" s="1601"/>
      <c r="D126" s="1602"/>
      <c r="E126" s="1503"/>
      <c r="F126" s="1765"/>
      <c r="G126" s="1766"/>
      <c r="H126" s="1503"/>
      <c r="I126" s="1765"/>
      <c r="J126" s="1766"/>
      <c r="K126" s="1713"/>
      <c r="L126" s="1766"/>
      <c r="M126" s="1713"/>
      <c r="N126" s="1767">
        <f>+ROUND(+G126+J126+L126,0)</f>
        <v>0</v>
      </c>
      <c r="O126" s="1858"/>
      <c r="P126" s="1765"/>
      <c r="Q126" s="1766"/>
      <c r="R126" s="1695"/>
      <c r="S126" s="2101" t="s">
        <v>1710</v>
      </c>
      <c r="T126" s="2102"/>
      <c r="U126" s="2103"/>
      <c r="V126" s="1531"/>
      <c r="W126" s="1511"/>
      <c r="X126" s="1511"/>
      <c r="Y126" s="1511"/>
      <c r="Z126" s="1511"/>
    </row>
    <row r="127" spans="1:26" s="1501" customFormat="1" ht="16.5" thickBot="1">
      <c r="A127" s="1539"/>
      <c r="B127" s="1862" t="s">
        <v>1720</v>
      </c>
      <c r="C127" s="1590"/>
      <c r="D127" s="1591"/>
      <c r="E127" s="1503"/>
      <c r="F127" s="1755">
        <f>+ROUND(+F122+F123+F124+F126,0)</f>
        <v>0</v>
      </c>
      <c r="G127" s="1754">
        <f>+ROUND(+G122+G123+G124+G126,0)</f>
        <v>0</v>
      </c>
      <c r="H127" s="1503"/>
      <c r="I127" s="1755">
        <f>+ROUND(+I122+I123+I124+I126,0)</f>
        <v>0</v>
      </c>
      <c r="J127" s="1754">
        <f>+ROUND(+J122+J123+J124+J126,0)</f>
        <v>0</v>
      </c>
      <c r="K127" s="1713"/>
      <c r="L127" s="1754">
        <f>+ROUND(+L122+L123+L124+L126,0)</f>
        <v>0</v>
      </c>
      <c r="M127" s="1713"/>
      <c r="N127" s="1756">
        <f>+ROUND(+N122+N123+N124+N126,0)</f>
        <v>0</v>
      </c>
      <c r="O127" s="1858"/>
      <c r="P127" s="1755">
        <f>+ROUND(+P122+P123+P124+P126,0)</f>
        <v>0</v>
      </c>
      <c r="Q127" s="1754">
        <f>+ROUND(+Q122+Q123+Q124+Q126,0)</f>
        <v>0</v>
      </c>
      <c r="R127" s="1695"/>
      <c r="S127" s="2083" t="s">
        <v>1711</v>
      </c>
      <c r="T127" s="2084"/>
      <c r="U127" s="2085"/>
      <c r="V127" s="1587"/>
      <c r="W127" s="1588"/>
      <c r="X127" s="1589"/>
      <c r="Y127" s="1588"/>
      <c r="Z127" s="1588"/>
    </row>
    <row r="128" spans="1:26" s="1501" customFormat="1" ht="15.75">
      <c r="A128" s="1539"/>
      <c r="B128" s="1673" t="s">
        <v>1609</v>
      </c>
      <c r="C128" s="1540"/>
      <c r="D128" s="1541"/>
      <c r="E128" s="1576"/>
      <c r="F128" s="1723"/>
      <c r="G128" s="1722"/>
      <c r="H128" s="1503"/>
      <c r="I128" s="1723"/>
      <c r="J128" s="1722"/>
      <c r="K128" s="1713"/>
      <c r="L128" s="1722"/>
      <c r="M128" s="1713"/>
      <c r="N128" s="1724"/>
      <c r="O128" s="1858"/>
      <c r="P128" s="1723"/>
      <c r="Q128" s="1722"/>
      <c r="R128" s="1695"/>
      <c r="S128" s="1822" t="s">
        <v>1609</v>
      </c>
      <c r="T128" s="1823"/>
      <c r="U128" s="1824"/>
      <c r="V128" s="1531"/>
      <c r="W128" s="1511"/>
      <c r="X128" s="1511"/>
      <c r="Y128" s="1511"/>
      <c r="Z128" s="1511"/>
    </row>
    <row r="129" spans="1:26" s="1501" customFormat="1" ht="15.75">
      <c r="A129" s="1539"/>
      <c r="B129" s="1677" t="s">
        <v>1610</v>
      </c>
      <c r="C129" s="1555"/>
      <c r="D129" s="1556"/>
      <c r="E129" s="1503"/>
      <c r="F129" s="1712">
        <f>+IF($P$2=0,$P129,0)</f>
        <v>0</v>
      </c>
      <c r="G129" s="1740">
        <f>+IF($P$2=0,$Q129,0)</f>
        <v>0</v>
      </c>
      <c r="H129" s="1503"/>
      <c r="I129" s="1712">
        <f>+IF(OR($P$2=98,$P$2=42,$P$2=96,$P$2=97),$P129,0)</f>
        <v>0</v>
      </c>
      <c r="J129" s="1740">
        <f>+IF(OR($P$2=98,$P$2=42,$P$2=96,$P$2=97),$Q129,0)</f>
        <v>0</v>
      </c>
      <c r="K129" s="1713"/>
      <c r="L129" s="1740">
        <f>+IF($P$2=33,$Q129,0)</f>
        <v>0</v>
      </c>
      <c r="M129" s="1713"/>
      <c r="N129" s="1714">
        <f>+ROUND(+G129+J129+L129,0)</f>
        <v>0</v>
      </c>
      <c r="O129" s="1858"/>
      <c r="P129" s="1712">
        <f>+ROUND(+SUM(OTCHET!E567:E572)+SUM(OTCHET!E581:E582)+IF(AND(OTCHET!$F$12="9900",+OTCHET!$E$15=0),0,SUM(OTCHET!E587:E588)),0)</f>
        <v>0</v>
      </c>
      <c r="Q129" s="1740">
        <f>+ROUND(+SUM(OTCHET!F567:F572)+SUM(OTCHET!F581:F582)+IF(AND(OTCHET!$F$12="9900",+OTCHET!$E$15=0),0,SUM(OTCHET!F587:F588)),0)</f>
        <v>0</v>
      </c>
      <c r="R129" s="1695"/>
      <c r="S129" s="2053" t="s">
        <v>1712</v>
      </c>
      <c r="T129" s="2054"/>
      <c r="U129" s="2055"/>
      <c r="V129" s="1531"/>
      <c r="W129" s="1511"/>
      <c r="X129" s="1511"/>
      <c r="Y129" s="1511"/>
      <c r="Z129" s="1511"/>
    </row>
    <row r="130" spans="1:26" s="1501" customFormat="1" ht="15.75">
      <c r="A130" s="1539"/>
      <c r="B130" s="1672" t="s">
        <v>1611</v>
      </c>
      <c r="C130" s="1546"/>
      <c r="D130" s="1547"/>
      <c r="E130" s="1503"/>
      <c r="F130" s="1749">
        <f>+IF($P$2=0,$P130,0)</f>
        <v>0</v>
      </c>
      <c r="G130" s="1748">
        <f>+IF($P$2=0,$Q130,0)</f>
        <v>0</v>
      </c>
      <c r="H130" s="1503"/>
      <c r="I130" s="1749">
        <f>+IF(OR($P$2=98,$P$2=42,$P$2=96,$P$2=97),$P130,0)</f>
        <v>0</v>
      </c>
      <c r="J130" s="1748">
        <f>+IF(OR($P$2=98,$P$2=42,$P$2=96,$P$2=97),$Q130,0)</f>
        <v>0</v>
      </c>
      <c r="K130" s="1713"/>
      <c r="L130" s="1748">
        <f>+IF($P$2=33,$Q130,0)</f>
        <v>0</v>
      </c>
      <c r="M130" s="1713"/>
      <c r="N130" s="1716">
        <f>+ROUND(+G130+J130+L130,0)</f>
        <v>0</v>
      </c>
      <c r="O130" s="1858"/>
      <c r="P130" s="1749">
        <f>+ROUND(OTCHET!E580+OTCHET!E585,0)</f>
        <v>0</v>
      </c>
      <c r="Q130" s="1748">
        <f>+ROUND(OTCHET!F580+OTCHET!F585,0)</f>
        <v>0</v>
      </c>
      <c r="R130" s="1695"/>
      <c r="S130" s="2059" t="s">
        <v>1713</v>
      </c>
      <c r="T130" s="2060"/>
      <c r="U130" s="2061"/>
      <c r="V130" s="1531"/>
      <c r="W130" s="1511"/>
      <c r="X130" s="1511"/>
      <c r="Y130" s="1511"/>
      <c r="Z130" s="1511"/>
    </row>
    <row r="131" spans="1:26" s="1501" customFormat="1" ht="15.75">
      <c r="A131" s="1539"/>
      <c r="B131" s="1693" t="s">
        <v>1612</v>
      </c>
      <c r="C131" s="1603"/>
      <c r="D131" s="1604"/>
      <c r="E131" s="1503"/>
      <c r="F131" s="1749">
        <f>+IF($P$2=0,$P131,0)</f>
        <v>0</v>
      </c>
      <c r="G131" s="1748">
        <f>+IF($P$2=0,$Q131,0)</f>
        <v>0</v>
      </c>
      <c r="H131" s="1503"/>
      <c r="I131" s="1749">
        <f>+IF(OR($P$2=98,$P$2=42,$P$2=96,$P$2=97),$P131,0)</f>
        <v>0</v>
      </c>
      <c r="J131" s="1748">
        <f>+IF(OR($P$2=98,$P$2=42,$P$2=96,$P$2=97),$Q131,0)</f>
        <v>0</v>
      </c>
      <c r="K131" s="1713"/>
      <c r="L131" s="1748">
        <f>+IF($P$2=33,$Q131,0)</f>
        <v>0</v>
      </c>
      <c r="M131" s="1713"/>
      <c r="N131" s="1716">
        <f>+ROUND(+G131+J131+L131,0)</f>
        <v>0</v>
      </c>
      <c r="O131" s="1858"/>
      <c r="P131" s="1749">
        <f>+ROUND(-SUM(OTCHET!E573:E578)-SUM(OTCHET!E583:E584)-IF(AND(OTCHET!$F$12="9900",+OTCHET!$E$15=0),0,SUM(OTCHET!E589:E590)),0)</f>
        <v>0</v>
      </c>
      <c r="Q131" s="1748">
        <f>+ROUND(-SUM(OTCHET!F573:F578)-SUM(OTCHET!F583:F584)-IF(AND(OTCHET!$F$12="9900",+OTCHET!$E$15=0),0,SUM(OTCHET!F589:F590)),0)</f>
        <v>0</v>
      </c>
      <c r="R131" s="1695"/>
      <c r="S131" s="2095" t="s">
        <v>1714</v>
      </c>
      <c r="T131" s="2096"/>
      <c r="U131" s="2097"/>
      <c r="V131" s="1531"/>
      <c r="W131" s="1511"/>
      <c r="X131" s="1511"/>
      <c r="Y131" s="1511"/>
      <c r="Z131" s="1511"/>
    </row>
    <row r="132" spans="1:26" s="1501" customFormat="1" ht="16.5" thickBot="1">
      <c r="A132" s="1539"/>
      <c r="B132" s="1694" t="s">
        <v>1613</v>
      </c>
      <c r="C132" s="1605"/>
      <c r="D132" s="1606"/>
      <c r="E132" s="1503"/>
      <c r="F132" s="1768">
        <f>+ROUND(+F131-F129-F130,0)</f>
        <v>0</v>
      </c>
      <c r="G132" s="1769">
        <f>+ROUND(+G131-G129-G130,0)</f>
        <v>0</v>
      </c>
      <c r="H132" s="1503"/>
      <c r="I132" s="1768">
        <f>+ROUND(+I131-I129-I130,0)</f>
        <v>0</v>
      </c>
      <c r="J132" s="1769">
        <f>+ROUND(+J131-J129-J130,0)</f>
        <v>0</v>
      </c>
      <c r="K132" s="1713"/>
      <c r="L132" s="1769">
        <f>+ROUND(+L131-L129-L130,0)</f>
        <v>0</v>
      </c>
      <c r="M132" s="1713"/>
      <c r="N132" s="1861">
        <f>+ROUND(+N131-N129-N130,0)</f>
        <v>0</v>
      </c>
      <c r="O132" s="1858"/>
      <c r="P132" s="1768">
        <f>+ROUND(+P131-P129-P130,0)</f>
        <v>0</v>
      </c>
      <c r="Q132" s="1769">
        <f>+ROUND(+Q131-Q129-Q130,0)</f>
        <v>0</v>
      </c>
      <c r="R132" s="1695"/>
      <c r="S132" s="2104" t="s">
        <v>1715</v>
      </c>
      <c r="T132" s="2105"/>
      <c r="U132" s="2106"/>
      <c r="V132" s="1587"/>
      <c r="W132" s="1588"/>
      <c r="X132" s="1589"/>
      <c r="Y132" s="1588"/>
      <c r="Z132" s="1588"/>
    </row>
    <row r="133" spans="1:26" s="1501" customFormat="1" ht="16.5" customHeight="1" thickTop="1">
      <c r="A133" s="1495"/>
      <c r="B133" s="2107">
        <f>+IF(+SUM(F133:N133)=0,0,"Контрола: дефицит/излишък = финансиране с обратен знак (Г. + Д. = 0)")</f>
        <v>0</v>
      </c>
      <c r="C133" s="2107"/>
      <c r="D133" s="2107"/>
      <c r="E133" s="1503"/>
      <c r="F133" s="1607">
        <f>+ROUND(F83,0)+ROUND(F84,0)</f>
        <v>0</v>
      </c>
      <c r="G133" s="1607">
        <f>+ROUND(G83,0)+ROUND(G84,0)</f>
        <v>0</v>
      </c>
      <c r="H133" s="1503"/>
      <c r="I133" s="1607">
        <f>+ROUND(I83,0)+ROUND(I84,0)</f>
        <v>0</v>
      </c>
      <c r="J133" s="1607">
        <f>+ROUND(J83,0)+ROUND(J84,0)</f>
        <v>0</v>
      </c>
      <c r="K133" s="1503"/>
      <c r="L133" s="1607">
        <f>+ROUND(L83,0)+ROUND(L84,0)</f>
        <v>0</v>
      </c>
      <c r="M133" s="1503"/>
      <c r="N133" s="1608">
        <f>+ROUND(N83,0)+ROUND(N84,0)</f>
        <v>0</v>
      </c>
      <c r="O133" s="1609"/>
      <c r="P133" s="1664">
        <f>+ROUND(P83,0)+ROUND(P84,0)</f>
        <v>0</v>
      </c>
      <c r="Q133" s="1664">
        <f>+ROUND(Q83,0)+ROUND(Q84,0)</f>
        <v>0</v>
      </c>
      <c r="R133" s="1695"/>
      <c r="S133" s="1770"/>
      <c r="T133" s="1770"/>
      <c r="U133" s="1770"/>
      <c r="V133" s="1587"/>
      <c r="W133" s="1588"/>
      <c r="X133" s="1589"/>
      <c r="Y133" s="1588"/>
      <c r="Z133" s="1588"/>
    </row>
    <row r="134" spans="1:26" s="1501" customFormat="1" ht="17.25" hidden="1" customHeight="1">
      <c r="A134" s="1495"/>
      <c r="B134" s="1610" t="s">
        <v>1614</v>
      </c>
      <c r="C134" s="1852">
        <f>+OTCHET!B605</f>
        <v>43838</v>
      </c>
      <c r="D134" s="1543" t="s">
        <v>1615</v>
      </c>
      <c r="E134" s="1503"/>
      <c r="F134" s="2108"/>
      <c r="G134" s="2108"/>
      <c r="H134" s="1503"/>
      <c r="I134" s="1611" t="s">
        <v>1616</v>
      </c>
      <c r="J134" s="1612"/>
      <c r="K134" s="1503"/>
      <c r="L134" s="2108"/>
      <c r="M134" s="2108"/>
      <c r="N134" s="2108"/>
      <c r="O134" s="1609"/>
      <c r="P134" s="2109"/>
      <c r="Q134" s="2109"/>
      <c r="R134" s="1660"/>
      <c r="S134" s="1771"/>
      <c r="T134" s="1771"/>
      <c r="U134" s="1771"/>
      <c r="V134" s="1613"/>
      <c r="W134" s="1588"/>
      <c r="X134" s="1589"/>
      <c r="Y134" s="1588"/>
      <c r="Z134" s="1588"/>
    </row>
    <row r="135" spans="1:26" s="1501" customFormat="1" ht="21" hidden="1" customHeight="1">
      <c r="A135" s="1495"/>
      <c r="B135" s="1610"/>
      <c r="C135" s="1543"/>
      <c r="D135" s="1543"/>
      <c r="E135" s="1503"/>
      <c r="F135" s="1614"/>
      <c r="G135" s="1614"/>
      <c r="H135" s="1503"/>
      <c r="I135" s="1611"/>
      <c r="J135" s="1612"/>
      <c r="K135" s="1503"/>
      <c r="L135" s="1614"/>
      <c r="M135" s="1614"/>
      <c r="N135" s="1614"/>
      <c r="O135" s="1609"/>
      <c r="P135" s="1665"/>
      <c r="Q135" s="1665"/>
      <c r="R135" s="1660"/>
      <c r="S135" s="1771"/>
      <c r="T135" s="1771"/>
      <c r="U135" s="1771"/>
      <c r="V135" s="1613"/>
      <c r="W135" s="1588"/>
      <c r="X135" s="1589"/>
      <c r="Y135" s="1588"/>
      <c r="Z135" s="1588"/>
    </row>
    <row r="136" spans="1:26" s="1501" customFormat="1" ht="23.25" customHeight="1" thickBot="1">
      <c r="A136" s="1613"/>
      <c r="B136" s="1613"/>
      <c r="C136" s="1613"/>
      <c r="D136" s="1613"/>
      <c r="E136" s="1615"/>
      <c r="F136" s="1615"/>
      <c r="G136" s="1615"/>
      <c r="H136" s="1615"/>
      <c r="I136" s="1615"/>
      <c r="J136" s="1615"/>
      <c r="K136" s="1615"/>
      <c r="L136" s="1615"/>
      <c r="M136" s="1615"/>
      <c r="N136" s="1615"/>
      <c r="O136" s="1613"/>
      <c r="P136" s="1666"/>
      <c r="Q136" s="1666"/>
      <c r="R136" s="1771"/>
      <c r="S136" s="1771"/>
      <c r="T136" s="1771"/>
      <c r="U136" s="1771"/>
      <c r="V136" s="1771"/>
      <c r="X136" s="1502"/>
    </row>
    <row r="137" spans="1:26" s="1501" customFormat="1" ht="15.75" customHeight="1">
      <c r="A137" s="1613"/>
      <c r="B137" s="1616" t="s">
        <v>1617</v>
      </c>
      <c r="C137" s="1617"/>
      <c r="D137" s="1618"/>
      <c r="E137" s="1615"/>
      <c r="F137" s="1772" t="str">
        <f>+IF(+ROUND(F140,2)=0,"O K","НЕРАВНЕНИЕ!")</f>
        <v>O K</v>
      </c>
      <c r="G137" s="1773" t="str">
        <f>+IF(+ROUND(G140,2)=0,"O K","НЕРАВНЕНИЕ!")</f>
        <v>O K</v>
      </c>
      <c r="H137" s="1619"/>
      <c r="I137" s="1620" t="str">
        <f>+IF(+ROUND(I140,2)=0,"O K","НЕРАВНЕНИЕ!")</f>
        <v>O K</v>
      </c>
      <c r="J137" s="1621" t="str">
        <f>+IF(+ROUND(J140,2)=0,"O K","НЕРАВНЕНИЕ!")</f>
        <v>O K</v>
      </c>
      <c r="K137" s="1622"/>
      <c r="L137" s="1623" t="str">
        <f>+IF(+ROUND(L140,2)=0,"O K","НЕРАВНЕНИЕ!")</f>
        <v>O K</v>
      </c>
      <c r="M137" s="1624"/>
      <c r="N137" s="1625" t="str">
        <f>+IF(+ROUND(N140,2)=0,"O K","НЕРАВНЕНИЕ!")</f>
        <v>O K</v>
      </c>
      <c r="O137" s="1613"/>
      <c r="P137" s="1774" t="str">
        <f>+IF(+ROUND(P140,2)=0,"O K","НЕРАВНЕНИЕ!")</f>
        <v>O K</v>
      </c>
      <c r="Q137" s="1775" t="str">
        <f>+IF(+ROUND(Q140,2)=0,"O K","НЕРАВНЕНИЕ!")</f>
        <v>O K</v>
      </c>
      <c r="R137" s="1655"/>
      <c r="S137" s="1776"/>
      <c r="T137" s="1776"/>
      <c r="U137" s="1776"/>
      <c r="V137" s="1613"/>
      <c r="X137" s="1502"/>
    </row>
    <row r="138" spans="1:26" s="1501" customFormat="1" ht="15.75" customHeight="1" thickBot="1">
      <c r="A138" s="1613"/>
      <c r="B138" s="1626" t="s">
        <v>1618</v>
      </c>
      <c r="C138" s="1627"/>
      <c r="D138" s="1628"/>
      <c r="E138" s="1615"/>
      <c r="F138" s="1777" t="str">
        <f>+IF(+ROUND(F141,0)=0,"O K","НЕРАВНЕНИЕ!")</f>
        <v>O K</v>
      </c>
      <c r="G138" s="1778" t="str">
        <f>+IF(+ROUND(G141,0)=0,"O K","НЕРАВНЕНИЕ!")</f>
        <v>O K</v>
      </c>
      <c r="H138" s="1619"/>
      <c r="I138" s="1629" t="str">
        <f>+IF(+ROUND(I141,0)=0,"O K","НЕРАВНЕНИЕ!")</f>
        <v>O K</v>
      </c>
      <c r="J138" s="1630" t="str">
        <f>+IF(+ROUND(J141,0)=0,"O K","НЕРАВНЕНИЕ!")</f>
        <v>O K</v>
      </c>
      <c r="K138" s="1622"/>
      <c r="L138" s="1631" t="str">
        <f>+IF(+ROUND(L141,0)=0,"O K","НЕРАВНЕНИЕ!")</f>
        <v>O K</v>
      </c>
      <c r="M138" s="1624"/>
      <c r="N138" s="1632" t="str">
        <f>+IF(+ROUND(N141,0)=0,"O K","НЕРАВНЕНИЕ!")</f>
        <v>O K</v>
      </c>
      <c r="O138" s="1613"/>
      <c r="P138" s="1779" t="str">
        <f>+IF(+ROUND(P141,0)=0,"O K","НЕРАВНЕНИЕ!")</f>
        <v>O K</v>
      </c>
      <c r="Q138" s="1780" t="str">
        <f>+IF(+ROUND(Q141,0)=0,"O K","НЕРАВНЕНИЕ!")</f>
        <v>O K</v>
      </c>
      <c r="R138" s="1655"/>
      <c r="S138" s="1776"/>
      <c r="T138" s="1776"/>
      <c r="U138" s="1776"/>
      <c r="V138" s="1613"/>
      <c r="X138" s="1502"/>
    </row>
    <row r="139" spans="1:26" s="1501" customFormat="1" ht="13.5" thickBot="1">
      <c r="A139" s="1613"/>
      <c r="B139" s="1613"/>
      <c r="C139" s="1613"/>
      <c r="D139" s="1613"/>
      <c r="E139" s="1615"/>
      <c r="F139" s="1624"/>
      <c r="G139" s="1624"/>
      <c r="H139" s="1624"/>
      <c r="I139" s="1633"/>
      <c r="J139" s="1624"/>
      <c r="K139" s="1624"/>
      <c r="L139" s="1633"/>
      <c r="M139" s="1624"/>
      <c r="N139" s="1624"/>
      <c r="O139" s="1613"/>
      <c r="P139" s="1666"/>
      <c r="Q139" s="1666"/>
      <c r="R139" s="1655"/>
      <c r="S139" s="1771"/>
      <c r="T139" s="1771"/>
      <c r="U139" s="1771"/>
      <c r="V139" s="1613"/>
      <c r="X139" s="1502"/>
    </row>
    <row r="140" spans="1:26" s="1501" customFormat="1" ht="15.75">
      <c r="A140" s="1613"/>
      <c r="B140" s="1616" t="s">
        <v>1619</v>
      </c>
      <c r="C140" s="1617"/>
      <c r="D140" s="1618"/>
      <c r="E140" s="1615"/>
      <c r="F140" s="1634">
        <f>+ROUND(F83,0)+ROUND(F84,0)</f>
        <v>0</v>
      </c>
      <c r="G140" s="1635">
        <f>+ROUND(G83,0)+ROUND(G84,0)</f>
        <v>0</v>
      </c>
      <c r="H140" s="1619"/>
      <c r="I140" s="1636">
        <f>+ROUND(I83,0)+ROUND(I84,0)</f>
        <v>0</v>
      </c>
      <c r="J140" s="1637">
        <f>+ROUND(J83,0)+ROUND(J84,0)</f>
        <v>0</v>
      </c>
      <c r="K140" s="1622"/>
      <c r="L140" s="1638">
        <f>+ROUND(L83,0)+ROUND(L84,0)</f>
        <v>0</v>
      </c>
      <c r="M140" s="1624"/>
      <c r="N140" s="1639">
        <f>+ROUND(N83,0)+ROUND(N84,0)</f>
        <v>0</v>
      </c>
      <c r="O140" s="1613"/>
      <c r="P140" s="1781">
        <f>+ROUND(P83,0)+ROUND(P84,0)</f>
        <v>0</v>
      </c>
      <c r="Q140" s="1782">
        <f>+ROUND(Q83,0)+ROUND(Q84,0)</f>
        <v>0</v>
      </c>
      <c r="R140" s="1655"/>
      <c r="S140" s="1771"/>
      <c r="T140" s="1771"/>
      <c r="U140" s="1771"/>
      <c r="V140" s="1613"/>
      <c r="X140" s="1502"/>
    </row>
    <row r="141" spans="1:26" s="1501" customFormat="1" ht="16.5" thickBot="1">
      <c r="A141" s="1613"/>
      <c r="B141" s="1626" t="s">
        <v>1620</v>
      </c>
      <c r="C141" s="1627"/>
      <c r="D141" s="1628"/>
      <c r="E141" s="1615"/>
      <c r="F141" s="1640">
        <f>SUM(+ROUND(F83,0)+ROUND(F101,0)+ROUND(F120,0)+ROUND(F127,0)+ROUND(F129,0)+ROUND(F130,0))-ROUND(F131,0)</f>
        <v>0</v>
      </c>
      <c r="G141" s="1641">
        <f>SUM(+ROUND(G83,0)+ROUND(G101,0)+ROUND(G120,0)+ROUND(G127,0)+ROUND(G129,0)+ROUND(G130,0))-ROUND(G131,0)</f>
        <v>0</v>
      </c>
      <c r="H141" s="1619"/>
      <c r="I141" s="1642">
        <f>SUM(+ROUND(I83,0)+ROUND(I101,0)+ROUND(I120,0)+ROUND(I127,0)+ROUND(I129,0)+ROUND(I130,0))-ROUND(I131,0)</f>
        <v>0</v>
      </c>
      <c r="J141" s="1643">
        <f>SUM(+ROUND(J83,0)+ROUND(J101,0)+ROUND(J120,0)+ROUND(J127,0)+ROUND(J129,0)+ROUND(J130,0))-ROUND(J131,0)</f>
        <v>0</v>
      </c>
      <c r="K141" s="1622"/>
      <c r="L141" s="1644">
        <f>SUM(+ROUND(L83,0)+ROUND(L101,0)+ROUND(L120,0)+ROUND(L127,0)+ROUND(L129,0)+ROUND(L130,0))-ROUND(L131,0)</f>
        <v>0</v>
      </c>
      <c r="M141" s="1624"/>
      <c r="N141" s="1645">
        <f>SUM(+ROUND(N83,0)+ROUND(N101,0)+ROUND(N120,0)+ROUND(N127,0)+ROUND(N129,0)+ROUND(N130,0))-ROUND(N131,0)</f>
        <v>0</v>
      </c>
      <c r="O141" s="1613"/>
      <c r="P141" s="1783">
        <f>SUM(+ROUND(P83,0)+ROUND(P101,0)+ROUND(P120,0)+ROUND(P127,0)+ROUND(P129,0)+ROUND(P130,0))-ROUND(P131,0)</f>
        <v>0</v>
      </c>
      <c r="Q141" s="1784">
        <f>SUM(+ROUND(Q83,0)+ROUND(Q101,0)+ROUND(Q120,0)+ROUND(Q127,0)+ROUND(Q129,0)+ROUND(Q130,0))-ROUND(Q131,0)</f>
        <v>0</v>
      </c>
      <c r="R141" s="1655"/>
      <c r="S141" s="1771"/>
      <c r="T141" s="1771"/>
      <c r="U141" s="1771"/>
      <c r="V141" s="1613"/>
      <c r="X141" s="1502"/>
    </row>
    <row r="142" spans="1:26" s="1501" customFormat="1" ht="12.75">
      <c r="A142" s="1613"/>
      <c r="B142" s="1613"/>
      <c r="C142" s="1613"/>
      <c r="D142" s="1613"/>
      <c r="E142" s="1613"/>
      <c r="F142" s="1615"/>
      <c r="G142" s="1615"/>
      <c r="H142" s="1615"/>
      <c r="I142" s="1615"/>
      <c r="J142" s="1615"/>
      <c r="K142" s="1615"/>
      <c r="L142" s="1615"/>
      <c r="M142" s="1615"/>
      <c r="N142" s="1615"/>
      <c r="O142" s="1613"/>
      <c r="P142" s="1666"/>
      <c r="Q142" s="1666"/>
      <c r="R142" s="1655"/>
      <c r="S142" s="1771"/>
      <c r="T142" s="1771"/>
      <c r="U142" s="1771"/>
      <c r="V142" s="1613"/>
      <c r="X142" s="1502"/>
    </row>
    <row r="143" spans="1:26" s="1501" customFormat="1" ht="12.75">
      <c r="A143" s="1613"/>
      <c r="B143" s="1613"/>
      <c r="C143" s="1613"/>
      <c r="D143" s="1613"/>
      <c r="E143" s="1615"/>
      <c r="F143" s="1615"/>
      <c r="G143" s="1615"/>
      <c r="H143" s="1615"/>
      <c r="I143" s="1615"/>
      <c r="J143" s="1615"/>
      <c r="K143" s="1615"/>
      <c r="L143" s="1615"/>
      <c r="M143" s="1615"/>
      <c r="N143" s="1615"/>
      <c r="O143" s="1613"/>
      <c r="P143" s="1666"/>
      <c r="Q143" s="1666"/>
      <c r="R143" s="1655"/>
      <c r="S143" s="1771"/>
      <c r="T143" s="1771"/>
      <c r="U143" s="1771"/>
      <c r="V143" s="1613"/>
      <c r="X143" s="1502"/>
    </row>
    <row r="144" spans="1:26" s="1501" customFormat="1" ht="12.75">
      <c r="A144" s="1613"/>
      <c r="B144" s="1613"/>
      <c r="C144" s="1613"/>
      <c r="D144" s="1613"/>
      <c r="E144" s="1615"/>
      <c r="F144" s="1615"/>
      <c r="G144" s="1615"/>
      <c r="H144" s="1615"/>
      <c r="I144" s="1615"/>
      <c r="J144" s="1615"/>
      <c r="K144" s="1615"/>
      <c r="L144" s="1615"/>
      <c r="M144" s="1615"/>
      <c r="N144" s="1615"/>
      <c r="O144" s="1613"/>
      <c r="P144" s="1666"/>
      <c r="Q144" s="1666"/>
      <c r="R144" s="1655"/>
      <c r="S144" s="1771"/>
      <c r="T144" s="1771"/>
      <c r="U144" s="1771"/>
      <c r="V144" s="1613"/>
      <c r="X144" s="1502"/>
    </row>
    <row r="145" spans="1:24" s="1501" customFormat="1" ht="12.75">
      <c r="A145" s="1613"/>
      <c r="B145" s="1613"/>
      <c r="C145" s="1613"/>
      <c r="D145" s="1613"/>
      <c r="E145" s="1615"/>
      <c r="F145" s="1615"/>
      <c r="G145" s="1615"/>
      <c r="H145" s="1615"/>
      <c r="I145" s="1615"/>
      <c r="J145" s="1615"/>
      <c r="K145" s="1615"/>
      <c r="L145" s="1615"/>
      <c r="M145" s="1615"/>
      <c r="N145" s="1615"/>
      <c r="O145" s="1613"/>
      <c r="P145" s="1666"/>
      <c r="Q145" s="1666"/>
      <c r="R145" s="1655"/>
      <c r="S145" s="1771"/>
      <c r="T145" s="1771"/>
      <c r="U145" s="1771"/>
      <c r="V145" s="1613"/>
      <c r="X145" s="1502"/>
    </row>
    <row r="146" spans="1:24" s="1501" customFormat="1" ht="12.75">
      <c r="A146" s="1613"/>
      <c r="B146" s="1613"/>
      <c r="C146" s="1613"/>
      <c r="D146" s="1613"/>
      <c r="E146" s="1615"/>
      <c r="F146" s="1615"/>
      <c r="G146" s="1615"/>
      <c r="H146" s="1615"/>
      <c r="I146" s="1615"/>
      <c r="J146" s="1615"/>
      <c r="K146" s="1615"/>
      <c r="L146" s="1615"/>
      <c r="M146" s="1615"/>
      <c r="N146" s="1615"/>
      <c r="O146" s="1613"/>
      <c r="P146" s="1666"/>
      <c r="Q146" s="1666"/>
      <c r="R146" s="1655"/>
      <c r="S146" s="1771"/>
      <c r="T146" s="1771"/>
      <c r="U146" s="1771"/>
      <c r="V146" s="1613"/>
      <c r="X146" s="1502"/>
    </row>
    <row r="147" spans="1:24" s="1501" customFormat="1" ht="12.75">
      <c r="A147" s="1613"/>
      <c r="B147" s="1613"/>
      <c r="C147" s="1613"/>
      <c r="D147" s="1613"/>
      <c r="E147" s="1615"/>
      <c r="F147" s="1615"/>
      <c r="G147" s="1615"/>
      <c r="H147" s="1615"/>
      <c r="I147" s="1615"/>
      <c r="J147" s="1615"/>
      <c r="K147" s="1615"/>
      <c r="L147" s="1615"/>
      <c r="M147" s="1615"/>
      <c r="N147" s="1615"/>
      <c r="O147" s="1613"/>
      <c r="P147" s="1666"/>
      <c r="Q147" s="1666"/>
      <c r="R147" s="1655"/>
      <c r="S147" s="1771"/>
      <c r="T147" s="1771"/>
      <c r="U147" s="1771"/>
      <c r="V147" s="1613"/>
      <c r="X147" s="1502"/>
    </row>
    <row r="148" spans="1:24" s="1501" customFormat="1" ht="12.75">
      <c r="A148" s="1613"/>
      <c r="B148" s="1613"/>
      <c r="C148" s="1613"/>
      <c r="D148" s="1613"/>
      <c r="E148" s="1615"/>
      <c r="F148" s="1615"/>
      <c r="G148" s="1615"/>
      <c r="H148" s="1615"/>
      <c r="I148" s="1615"/>
      <c r="J148" s="1615"/>
      <c r="K148" s="1615"/>
      <c r="L148" s="1615"/>
      <c r="M148" s="1615"/>
      <c r="N148" s="1615"/>
      <c r="O148" s="1613"/>
      <c r="P148" s="1666"/>
      <c r="Q148" s="1666"/>
      <c r="R148" s="1655"/>
      <c r="S148" s="1771"/>
      <c r="T148" s="1771"/>
      <c r="U148" s="1771"/>
      <c r="V148" s="1613"/>
      <c r="X148" s="1502"/>
    </row>
    <row r="149" spans="1:24" s="1501" customFormat="1" ht="12.75">
      <c r="A149" s="1613"/>
      <c r="B149" s="1613"/>
      <c r="C149" s="1613"/>
      <c r="D149" s="1613"/>
      <c r="E149" s="1615"/>
      <c r="F149" s="1615"/>
      <c r="G149" s="1615"/>
      <c r="H149" s="1615"/>
      <c r="I149" s="1615"/>
      <c r="J149" s="1615"/>
      <c r="K149" s="1615"/>
      <c r="L149" s="1615"/>
      <c r="M149" s="1615"/>
      <c r="N149" s="1615"/>
      <c r="O149" s="1613"/>
      <c r="P149" s="1666"/>
      <c r="Q149" s="1666"/>
      <c r="R149" s="1655"/>
      <c r="S149" s="1771"/>
      <c r="T149" s="1771"/>
      <c r="U149" s="1771"/>
      <c r="V149" s="1613"/>
      <c r="X149" s="1502"/>
    </row>
    <row r="150" spans="1:24" s="1501" customFormat="1" ht="12.75">
      <c r="A150" s="1613"/>
      <c r="B150" s="1613"/>
      <c r="C150" s="1613"/>
      <c r="D150" s="1613"/>
      <c r="E150" s="1615"/>
      <c r="F150" s="1615"/>
      <c r="G150" s="1615"/>
      <c r="H150" s="1615"/>
      <c r="I150" s="1615"/>
      <c r="J150" s="1615"/>
      <c r="K150" s="1615"/>
      <c r="L150" s="1615"/>
      <c r="M150" s="1615"/>
      <c r="N150" s="1615"/>
      <c r="O150" s="1613"/>
      <c r="P150" s="1666"/>
      <c r="Q150" s="1666"/>
      <c r="R150" s="1655"/>
      <c r="S150" s="1771"/>
      <c r="T150" s="1771"/>
      <c r="U150" s="1771"/>
      <c r="V150" s="1613"/>
      <c r="X150" s="1502"/>
    </row>
    <row r="151" spans="1:24" s="1501" customFormat="1" ht="12.75">
      <c r="A151" s="1613"/>
      <c r="B151" s="1613"/>
      <c r="C151" s="1613"/>
      <c r="D151" s="1613"/>
      <c r="E151" s="1615"/>
      <c r="F151" s="1615"/>
      <c r="G151" s="1615"/>
      <c r="H151" s="1615"/>
      <c r="I151" s="1615"/>
      <c r="J151" s="1615"/>
      <c r="K151" s="1615"/>
      <c r="L151" s="1615"/>
      <c r="M151" s="1615"/>
      <c r="N151" s="1615"/>
      <c r="O151" s="1613"/>
      <c r="P151" s="1666"/>
      <c r="Q151" s="1666"/>
      <c r="R151" s="1655"/>
      <c r="S151" s="1771"/>
      <c r="T151" s="1771"/>
      <c r="U151" s="1771"/>
      <c r="V151" s="1613"/>
      <c r="X151" s="1502"/>
    </row>
    <row r="152" spans="1:24" s="1501" customFormat="1" ht="12.75">
      <c r="A152" s="1613"/>
      <c r="B152" s="1613"/>
      <c r="C152" s="1613"/>
      <c r="D152" s="1613"/>
      <c r="E152" s="1615"/>
      <c r="F152" s="1615"/>
      <c r="G152" s="1615"/>
      <c r="H152" s="1615"/>
      <c r="I152" s="1615"/>
      <c r="J152" s="1615"/>
      <c r="K152" s="1615"/>
      <c r="L152" s="1615"/>
      <c r="M152" s="1615"/>
      <c r="N152" s="1615"/>
      <c r="O152" s="1613"/>
      <c r="P152" s="1666"/>
      <c r="Q152" s="1666"/>
      <c r="R152" s="1655"/>
      <c r="S152" s="1771"/>
      <c r="T152" s="1771"/>
      <c r="U152" s="1771"/>
      <c r="V152" s="1613"/>
      <c r="X152" s="1502"/>
    </row>
    <row r="153" spans="1:24" s="1501" customFormat="1" ht="12.75">
      <c r="A153" s="1613"/>
      <c r="B153" s="1613"/>
      <c r="C153" s="1613"/>
      <c r="D153" s="1613"/>
      <c r="E153" s="1615"/>
      <c r="F153" s="1615"/>
      <c r="G153" s="1615"/>
      <c r="H153" s="1615"/>
      <c r="I153" s="1615"/>
      <c r="J153" s="1615"/>
      <c r="K153" s="1615"/>
      <c r="L153" s="1615"/>
      <c r="M153" s="1615"/>
      <c r="N153" s="1615"/>
      <c r="O153" s="1613"/>
      <c r="P153" s="1666"/>
      <c r="Q153" s="1666"/>
      <c r="R153" s="1655"/>
      <c r="S153" s="1771"/>
      <c r="T153" s="1771"/>
      <c r="U153" s="1771"/>
      <c r="V153" s="1613"/>
      <c r="X153" s="1502"/>
    </row>
    <row r="154" spans="1:24" s="1501" customFormat="1" ht="12.75">
      <c r="A154" s="1613"/>
      <c r="B154" s="1613"/>
      <c r="C154" s="1613"/>
      <c r="D154" s="1613"/>
      <c r="E154" s="1615"/>
      <c r="F154" s="1615"/>
      <c r="G154" s="1615"/>
      <c r="H154" s="1615"/>
      <c r="I154" s="1615"/>
      <c r="J154" s="1615"/>
      <c r="K154" s="1615"/>
      <c r="L154" s="1615"/>
      <c r="M154" s="1615"/>
      <c r="N154" s="1615"/>
      <c r="O154" s="1613"/>
      <c r="P154" s="1666"/>
      <c r="Q154" s="1666"/>
      <c r="R154" s="1655"/>
      <c r="S154" s="1771"/>
      <c r="T154" s="1771"/>
      <c r="U154" s="1771"/>
      <c r="V154" s="1613"/>
      <c r="X154" s="1502"/>
    </row>
    <row r="155" spans="1:24" s="1501" customFormat="1" ht="12.75">
      <c r="A155" s="1613"/>
      <c r="B155" s="1613"/>
      <c r="C155" s="1613"/>
      <c r="D155" s="1613"/>
      <c r="E155" s="1615"/>
      <c r="F155" s="1615"/>
      <c r="G155" s="1615"/>
      <c r="H155" s="1615"/>
      <c r="I155" s="1615"/>
      <c r="J155" s="1615"/>
      <c r="K155" s="1615"/>
      <c r="L155" s="1615"/>
      <c r="M155" s="1615"/>
      <c r="N155" s="1615"/>
      <c r="O155" s="1613"/>
      <c r="P155" s="1666"/>
      <c r="Q155" s="1666"/>
      <c r="R155" s="1655"/>
      <c r="S155" s="1771"/>
      <c r="T155" s="1771"/>
      <c r="U155" s="1771"/>
      <c r="V155" s="1613"/>
      <c r="X155" s="1502"/>
    </row>
    <row r="156" spans="1:24" s="1501" customFormat="1" ht="12.75">
      <c r="A156" s="1613"/>
      <c r="B156" s="1613"/>
      <c r="C156" s="1613"/>
      <c r="D156" s="1613"/>
      <c r="E156" s="1615"/>
      <c r="F156" s="1615"/>
      <c r="G156" s="1615"/>
      <c r="H156" s="1615"/>
      <c r="I156" s="1615"/>
      <c r="J156" s="1615"/>
      <c r="K156" s="1615"/>
      <c r="L156" s="1615"/>
      <c r="M156" s="1615"/>
      <c r="N156" s="1615"/>
      <c r="O156" s="1613"/>
      <c r="P156" s="1666"/>
      <c r="Q156" s="1666"/>
      <c r="R156" s="1655"/>
      <c r="S156" s="1771"/>
      <c r="T156" s="1771"/>
      <c r="U156" s="1771"/>
      <c r="V156" s="1613"/>
      <c r="X156" s="1502"/>
    </row>
    <row r="157" spans="1:24" s="1501" customFormat="1" ht="12.75">
      <c r="A157" s="1613"/>
      <c r="B157" s="1613"/>
      <c r="C157" s="1613"/>
      <c r="D157" s="1613"/>
      <c r="E157" s="1615"/>
      <c r="F157" s="1615"/>
      <c r="G157" s="1615"/>
      <c r="H157" s="1615"/>
      <c r="I157" s="1615"/>
      <c r="J157" s="1615"/>
      <c r="K157" s="1615"/>
      <c r="L157" s="1615"/>
      <c r="M157" s="1615"/>
      <c r="N157" s="1615"/>
      <c r="O157" s="1613"/>
      <c r="P157" s="1666"/>
      <c r="Q157" s="1666"/>
      <c r="R157" s="1655"/>
      <c r="S157" s="1771"/>
      <c r="T157" s="1771"/>
      <c r="U157" s="1771"/>
      <c r="V157" s="1613"/>
      <c r="X157" s="1502"/>
    </row>
    <row r="158" spans="1:24" s="1501" customFormat="1" ht="12.75">
      <c r="A158" s="1613"/>
      <c r="B158" s="1613"/>
      <c r="C158" s="1613"/>
      <c r="D158" s="1613"/>
      <c r="E158" s="1615"/>
      <c r="F158" s="1615"/>
      <c r="G158" s="1615"/>
      <c r="H158" s="1615"/>
      <c r="I158" s="1615"/>
      <c r="J158" s="1615"/>
      <c r="K158" s="1615"/>
      <c r="L158" s="1615"/>
      <c r="M158" s="1615"/>
      <c r="N158" s="1615"/>
      <c r="O158" s="1613"/>
      <c r="P158" s="1666"/>
      <c r="Q158" s="1666"/>
      <c r="R158" s="1655"/>
      <c r="S158" s="1771"/>
      <c r="T158" s="1771"/>
      <c r="U158" s="1771"/>
      <c r="V158" s="1613"/>
      <c r="X158" s="1502"/>
    </row>
    <row r="159" spans="1:24" s="1501" customFormat="1" ht="12.75">
      <c r="A159" s="1613"/>
      <c r="B159" s="1613"/>
      <c r="C159" s="1613"/>
      <c r="D159" s="1613"/>
      <c r="E159" s="1615"/>
      <c r="F159" s="1615"/>
      <c r="G159" s="1615"/>
      <c r="H159" s="1615"/>
      <c r="I159" s="1615"/>
      <c r="J159" s="1615"/>
      <c r="K159" s="1615"/>
      <c r="L159" s="1615"/>
      <c r="M159" s="1615"/>
      <c r="N159" s="1615"/>
      <c r="O159" s="1613"/>
      <c r="P159" s="1666"/>
      <c r="Q159" s="1666"/>
      <c r="R159" s="1655"/>
      <c r="S159" s="1771"/>
      <c r="T159" s="1771"/>
      <c r="U159" s="1771"/>
      <c r="V159" s="1613"/>
      <c r="X159" s="1502"/>
    </row>
    <row r="160" spans="1:24" s="1501" customFormat="1" ht="12.75">
      <c r="A160" s="1613"/>
      <c r="B160" s="1613"/>
      <c r="C160" s="1613"/>
      <c r="D160" s="1613"/>
      <c r="E160" s="1615"/>
      <c r="F160" s="1615"/>
      <c r="G160" s="1615"/>
      <c r="H160" s="1615"/>
      <c r="I160" s="1615"/>
      <c r="J160" s="1615"/>
      <c r="K160" s="1615"/>
      <c r="L160" s="1615"/>
      <c r="M160" s="1615"/>
      <c r="N160" s="1615"/>
      <c r="O160" s="1613"/>
      <c r="P160" s="1666"/>
      <c r="Q160" s="1666"/>
      <c r="R160" s="1655"/>
      <c r="S160" s="1771"/>
      <c r="T160" s="1771"/>
      <c r="U160" s="1771"/>
      <c r="V160" s="1613"/>
      <c r="X160" s="1502"/>
    </row>
    <row r="161" spans="1:24" s="1501" customFormat="1" ht="12.75">
      <c r="A161" s="1613"/>
      <c r="B161" s="1613"/>
      <c r="C161" s="1613"/>
      <c r="D161" s="1613"/>
      <c r="E161" s="1615"/>
      <c r="F161" s="1615"/>
      <c r="G161" s="1615"/>
      <c r="H161" s="1615"/>
      <c r="I161" s="1615"/>
      <c r="J161" s="1615"/>
      <c r="K161" s="1615"/>
      <c r="L161" s="1615"/>
      <c r="M161" s="1615"/>
      <c r="N161" s="1615"/>
      <c r="O161" s="1613"/>
      <c r="P161" s="1666"/>
      <c r="Q161" s="1666"/>
      <c r="R161" s="1655"/>
      <c r="S161" s="1771"/>
      <c r="T161" s="1771"/>
      <c r="U161" s="1771"/>
      <c r="V161" s="1613"/>
      <c r="X161" s="1502"/>
    </row>
    <row r="162" spans="1:24" s="1501" customFormat="1" ht="12.75">
      <c r="A162" s="1613"/>
      <c r="B162" s="1613"/>
      <c r="C162" s="1613"/>
      <c r="D162" s="1613"/>
      <c r="E162" s="1615"/>
      <c r="F162" s="1615"/>
      <c r="G162" s="1615"/>
      <c r="H162" s="1615"/>
      <c r="I162" s="1615"/>
      <c r="J162" s="1615"/>
      <c r="K162" s="1615"/>
      <c r="L162" s="1615"/>
      <c r="M162" s="1615"/>
      <c r="N162" s="1615"/>
      <c r="O162" s="1613"/>
      <c r="P162" s="1666"/>
      <c r="Q162" s="1666"/>
      <c r="R162" s="1655"/>
      <c r="S162" s="1771"/>
      <c r="T162" s="1771"/>
      <c r="U162" s="1771"/>
      <c r="V162" s="1613"/>
      <c r="X162" s="1502"/>
    </row>
    <row r="163" spans="1:24" s="1501" customFormat="1" ht="12.75">
      <c r="A163" s="1613"/>
      <c r="B163" s="1613"/>
      <c r="C163" s="1613"/>
      <c r="D163" s="1613"/>
      <c r="E163" s="1615"/>
      <c r="F163" s="1615"/>
      <c r="G163" s="1615"/>
      <c r="H163" s="1615"/>
      <c r="I163" s="1615"/>
      <c r="J163" s="1615"/>
      <c r="K163" s="1615"/>
      <c r="L163" s="1615"/>
      <c r="M163" s="1615"/>
      <c r="N163" s="1615"/>
      <c r="O163" s="1613"/>
      <c r="P163" s="1666"/>
      <c r="Q163" s="1666"/>
      <c r="R163" s="1655"/>
      <c r="S163" s="1771"/>
      <c r="T163" s="1771"/>
      <c r="U163" s="1771"/>
      <c r="V163" s="1613"/>
      <c r="X163" s="1502"/>
    </row>
    <row r="164" spans="1:24" s="1501" customFormat="1" ht="12.75">
      <c r="A164" s="1613"/>
      <c r="B164" s="1613"/>
      <c r="C164" s="1613"/>
      <c r="D164" s="1613"/>
      <c r="E164" s="1615"/>
      <c r="F164" s="1615"/>
      <c r="G164" s="1615"/>
      <c r="H164" s="1615"/>
      <c r="I164" s="1615"/>
      <c r="J164" s="1615"/>
      <c r="K164" s="1615"/>
      <c r="L164" s="1615"/>
      <c r="M164" s="1615"/>
      <c r="N164" s="1615"/>
      <c r="O164" s="1613"/>
      <c r="P164" s="1666"/>
      <c r="Q164" s="1666"/>
      <c r="R164" s="1655"/>
      <c r="S164" s="1771"/>
      <c r="T164" s="1771"/>
      <c r="U164" s="1771"/>
      <c r="V164" s="1613"/>
      <c r="X164" s="1502"/>
    </row>
    <row r="165" spans="1:24" s="1501" customFormat="1" ht="12.75">
      <c r="A165" s="1613"/>
      <c r="B165" s="1613"/>
      <c r="C165" s="1613"/>
      <c r="D165" s="1613"/>
      <c r="E165" s="1615"/>
      <c r="F165" s="1615"/>
      <c r="G165" s="1615"/>
      <c r="H165" s="1615"/>
      <c r="I165" s="1615"/>
      <c r="J165" s="1615"/>
      <c r="K165" s="1615"/>
      <c r="L165" s="1615"/>
      <c r="M165" s="1615"/>
      <c r="N165" s="1615"/>
      <c r="O165" s="1613"/>
      <c r="P165" s="1666"/>
      <c r="Q165" s="1666"/>
      <c r="R165" s="1655"/>
      <c r="S165" s="1771"/>
      <c r="T165" s="1771"/>
      <c r="U165" s="1771"/>
      <c r="V165" s="1613"/>
      <c r="X165" s="1502"/>
    </row>
    <row r="166" spans="1:24" s="1501" customFormat="1" ht="12.75">
      <c r="A166" s="1613"/>
      <c r="B166" s="1613"/>
      <c r="C166" s="1613"/>
      <c r="D166" s="1613"/>
      <c r="E166" s="1615"/>
      <c r="F166" s="1615"/>
      <c r="G166" s="1615"/>
      <c r="H166" s="1615"/>
      <c r="I166" s="1615"/>
      <c r="J166" s="1615"/>
      <c r="K166" s="1615"/>
      <c r="L166" s="1615"/>
      <c r="M166" s="1615"/>
      <c r="N166" s="1615"/>
      <c r="O166" s="1613"/>
      <c r="P166" s="1666"/>
      <c r="Q166" s="1666"/>
      <c r="R166" s="1655"/>
      <c r="S166" s="1771"/>
      <c r="T166" s="1771"/>
      <c r="U166" s="1771"/>
      <c r="V166" s="1613"/>
      <c r="X166" s="1502"/>
    </row>
    <row r="167" spans="1:24" s="1501" customFormat="1" ht="12.75">
      <c r="A167" s="1613"/>
      <c r="B167" s="1613"/>
      <c r="C167" s="1613"/>
      <c r="D167" s="1613"/>
      <c r="E167" s="1615"/>
      <c r="F167" s="1615"/>
      <c r="G167" s="1615"/>
      <c r="H167" s="1615"/>
      <c r="I167" s="1615"/>
      <c r="J167" s="1615"/>
      <c r="K167" s="1615"/>
      <c r="L167" s="1615"/>
      <c r="M167" s="1615"/>
      <c r="N167" s="1615"/>
      <c r="O167" s="1613"/>
      <c r="P167" s="1666"/>
      <c r="Q167" s="1666"/>
      <c r="R167" s="1655"/>
      <c r="S167" s="1771"/>
      <c r="T167" s="1771"/>
      <c r="U167" s="1771"/>
      <c r="V167" s="1613"/>
      <c r="X167" s="1502"/>
    </row>
    <row r="168" spans="1:24" s="1501" customFormat="1" ht="12.75">
      <c r="A168" s="1613"/>
      <c r="B168" s="1613"/>
      <c r="C168" s="1613"/>
      <c r="D168" s="1613"/>
      <c r="E168" s="1615"/>
      <c r="F168" s="1615"/>
      <c r="G168" s="1615"/>
      <c r="H168" s="1615"/>
      <c r="I168" s="1615"/>
      <c r="J168" s="1615"/>
      <c r="K168" s="1615"/>
      <c r="L168" s="1615"/>
      <c r="M168" s="1615"/>
      <c r="N168" s="1615"/>
      <c r="O168" s="1613"/>
      <c r="P168" s="1666"/>
      <c r="Q168" s="1666"/>
      <c r="R168" s="1655"/>
      <c r="S168" s="1771"/>
      <c r="T168" s="1771"/>
      <c r="U168" s="1771"/>
      <c r="V168" s="1613"/>
      <c r="X168" s="1502"/>
    </row>
    <row r="169" spans="1:24" s="1501" customFormat="1" ht="12.75">
      <c r="A169" s="1613"/>
      <c r="B169" s="1613"/>
      <c r="C169" s="1613"/>
      <c r="D169" s="1613"/>
      <c r="E169" s="1615"/>
      <c r="F169" s="1615"/>
      <c r="G169" s="1615"/>
      <c r="H169" s="1615"/>
      <c r="I169" s="1615"/>
      <c r="J169" s="1615"/>
      <c r="K169" s="1615"/>
      <c r="L169" s="1615"/>
      <c r="M169" s="1615"/>
      <c r="N169" s="1615"/>
      <c r="O169" s="1613"/>
      <c r="P169" s="1666"/>
      <c r="Q169" s="1666"/>
      <c r="R169" s="1655"/>
      <c r="S169" s="1771"/>
      <c r="T169" s="1771"/>
      <c r="U169" s="1771"/>
      <c r="V169" s="1613"/>
      <c r="X169" s="1502"/>
    </row>
    <row r="170" spans="1:24" s="1501" customFormat="1" ht="12.75">
      <c r="A170" s="1613"/>
      <c r="B170" s="1613"/>
      <c r="C170" s="1613"/>
      <c r="D170" s="1613"/>
      <c r="E170" s="1615"/>
      <c r="F170" s="1615"/>
      <c r="G170" s="1615"/>
      <c r="H170" s="1615"/>
      <c r="I170" s="1615"/>
      <c r="J170" s="1615"/>
      <c r="K170" s="1615"/>
      <c r="L170" s="1615"/>
      <c r="M170" s="1615"/>
      <c r="N170" s="1615"/>
      <c r="O170" s="1613"/>
      <c r="P170" s="1666"/>
      <c r="Q170" s="1666"/>
      <c r="R170" s="1655"/>
      <c r="S170" s="1771"/>
      <c r="T170" s="1771"/>
      <c r="U170" s="1771"/>
      <c r="V170" s="1613"/>
      <c r="X170" s="1502"/>
    </row>
    <row r="171" spans="1:24" s="1501" customFormat="1" ht="12.75">
      <c r="A171" s="1613"/>
      <c r="B171" s="1613"/>
      <c r="C171" s="1613"/>
      <c r="D171" s="1613"/>
      <c r="E171" s="1615"/>
      <c r="F171" s="1615"/>
      <c r="G171" s="1615"/>
      <c r="H171" s="1615"/>
      <c r="I171" s="1615"/>
      <c r="J171" s="1615"/>
      <c r="K171" s="1615"/>
      <c r="L171" s="1615"/>
      <c r="M171" s="1615"/>
      <c r="N171" s="1615"/>
      <c r="O171" s="1613"/>
      <c r="P171" s="1666"/>
      <c r="Q171" s="1666"/>
      <c r="R171" s="1655"/>
      <c r="S171" s="1771"/>
      <c r="T171" s="1771"/>
      <c r="U171" s="1771"/>
      <c r="V171" s="1613"/>
      <c r="X171" s="1502"/>
    </row>
    <row r="172" spans="1:24" s="1501" customFormat="1" ht="12.75">
      <c r="A172" s="1613"/>
      <c r="B172" s="1613"/>
      <c r="C172" s="1613"/>
      <c r="D172" s="1613"/>
      <c r="E172" s="1615"/>
      <c r="F172" s="1615"/>
      <c r="G172" s="1615"/>
      <c r="H172" s="1615"/>
      <c r="I172" s="1615"/>
      <c r="J172" s="1615"/>
      <c r="K172" s="1615"/>
      <c r="L172" s="1615"/>
      <c r="M172" s="1615"/>
      <c r="N172" s="1615"/>
      <c r="O172" s="1613"/>
      <c r="P172" s="1666"/>
      <c r="Q172" s="1666"/>
      <c r="R172" s="1655"/>
      <c r="S172" s="1771"/>
      <c r="T172" s="1771"/>
      <c r="U172" s="1771"/>
      <c r="V172" s="1613"/>
      <c r="X172" s="1502"/>
    </row>
    <row r="173" spans="1:24" s="1501" customFormat="1" ht="12.75">
      <c r="A173" s="1613"/>
      <c r="B173" s="1613"/>
      <c r="C173" s="1613"/>
      <c r="D173" s="1613"/>
      <c r="E173" s="1615"/>
      <c r="F173" s="1615"/>
      <c r="G173" s="1615"/>
      <c r="H173" s="1615"/>
      <c r="I173" s="1615"/>
      <c r="J173" s="1615"/>
      <c r="K173" s="1615"/>
      <c r="L173" s="1615"/>
      <c r="M173" s="1615"/>
      <c r="N173" s="1615"/>
      <c r="O173" s="1613"/>
      <c r="P173" s="1666"/>
      <c r="Q173" s="1666"/>
      <c r="R173" s="1655"/>
      <c r="S173" s="1771"/>
      <c r="T173" s="1771"/>
      <c r="U173" s="1771"/>
      <c r="V173" s="1613"/>
      <c r="X173" s="1502"/>
    </row>
    <row r="174" spans="1:24" s="1501" customFormat="1" ht="12.75">
      <c r="A174" s="1613"/>
      <c r="B174" s="1613"/>
      <c r="C174" s="1613"/>
      <c r="D174" s="1613"/>
      <c r="E174" s="1615"/>
      <c r="F174" s="1615"/>
      <c r="G174" s="1615"/>
      <c r="H174" s="1615"/>
      <c r="I174" s="1615"/>
      <c r="J174" s="1615"/>
      <c r="K174" s="1615"/>
      <c r="L174" s="1615"/>
      <c r="M174" s="1615"/>
      <c r="N174" s="1615"/>
      <c r="O174" s="1613"/>
      <c r="P174" s="1666"/>
      <c r="Q174" s="1666"/>
      <c r="R174" s="1655"/>
      <c r="S174" s="1771"/>
      <c r="T174" s="1771"/>
      <c r="U174" s="1771"/>
      <c r="V174" s="1613"/>
      <c r="X174" s="1502"/>
    </row>
    <row r="175" spans="1:24" s="1501" customFormat="1" ht="12.75">
      <c r="A175" s="1613"/>
      <c r="B175" s="1613"/>
      <c r="C175" s="1613"/>
      <c r="D175" s="1613"/>
      <c r="E175" s="1615"/>
      <c r="F175" s="1615"/>
      <c r="G175" s="1615"/>
      <c r="H175" s="1615"/>
      <c r="I175" s="1615"/>
      <c r="J175" s="1615"/>
      <c r="K175" s="1615"/>
      <c r="L175" s="1615"/>
      <c r="M175" s="1615"/>
      <c r="N175" s="1615"/>
      <c r="O175" s="1613"/>
      <c r="P175" s="1666"/>
      <c r="Q175" s="1666"/>
      <c r="R175" s="1655"/>
      <c r="S175" s="1771"/>
      <c r="T175" s="1771"/>
      <c r="U175" s="1771"/>
      <c r="V175" s="1613"/>
      <c r="X175" s="1502"/>
    </row>
    <row r="176" spans="1:24" s="1501" customFormat="1" ht="12.75">
      <c r="A176" s="1613"/>
      <c r="B176" s="1613"/>
      <c r="C176" s="1613"/>
      <c r="D176" s="1613"/>
      <c r="E176" s="1615"/>
      <c r="F176" s="1615"/>
      <c r="G176" s="1615"/>
      <c r="H176" s="1615"/>
      <c r="I176" s="1615"/>
      <c r="J176" s="1615"/>
      <c r="K176" s="1615"/>
      <c r="L176" s="1615"/>
      <c r="M176" s="1615"/>
      <c r="N176" s="1615"/>
      <c r="O176" s="1613"/>
      <c r="P176" s="1666"/>
      <c r="Q176" s="1666"/>
      <c r="R176" s="1655"/>
      <c r="S176" s="1771"/>
      <c r="T176" s="1771"/>
      <c r="U176" s="1771"/>
      <c r="V176" s="1613"/>
      <c r="X176" s="1502"/>
    </row>
    <row r="177" spans="1:24" s="1501" customFormat="1" ht="12.75">
      <c r="A177" s="1613"/>
      <c r="B177" s="1613"/>
      <c r="C177" s="1613"/>
      <c r="D177" s="1613"/>
      <c r="E177" s="1615"/>
      <c r="F177" s="1615"/>
      <c r="G177" s="1615"/>
      <c r="H177" s="1615"/>
      <c r="I177" s="1615"/>
      <c r="J177" s="1615"/>
      <c r="K177" s="1615"/>
      <c r="L177" s="1615"/>
      <c r="M177" s="1615"/>
      <c r="N177" s="1615"/>
      <c r="O177" s="1613"/>
      <c r="P177" s="1666"/>
      <c r="Q177" s="1666"/>
      <c r="R177" s="1655"/>
      <c r="S177" s="1771"/>
      <c r="T177" s="1771"/>
      <c r="U177" s="1771"/>
      <c r="V177" s="1613"/>
      <c r="X177" s="1502"/>
    </row>
    <row r="178" spans="1:24" s="1501" customFormat="1" ht="12.75">
      <c r="A178" s="1613"/>
      <c r="B178" s="1613"/>
      <c r="C178" s="1613"/>
      <c r="D178" s="1613"/>
      <c r="E178" s="1615"/>
      <c r="F178" s="1615"/>
      <c r="G178" s="1615"/>
      <c r="H178" s="1615"/>
      <c r="I178" s="1615"/>
      <c r="J178" s="1615"/>
      <c r="K178" s="1615"/>
      <c r="L178" s="1615"/>
      <c r="M178" s="1615"/>
      <c r="N178" s="1615"/>
      <c r="O178" s="1613"/>
      <c r="P178" s="1666"/>
      <c r="Q178" s="1666"/>
      <c r="R178" s="1655"/>
      <c r="S178" s="1771"/>
      <c r="T178" s="1771"/>
      <c r="U178" s="1771"/>
      <c r="V178" s="1613"/>
      <c r="X178" s="1502"/>
    </row>
    <row r="179" spans="1:24" s="1501" customFormat="1" ht="12.75">
      <c r="A179" s="1613"/>
      <c r="B179" s="1613"/>
      <c r="C179" s="1613"/>
      <c r="D179" s="1613"/>
      <c r="E179" s="1615"/>
      <c r="F179" s="1615"/>
      <c r="G179" s="1615"/>
      <c r="H179" s="1615"/>
      <c r="I179" s="1615"/>
      <c r="J179" s="1615"/>
      <c r="K179" s="1615"/>
      <c r="L179" s="1615"/>
      <c r="M179" s="1615"/>
      <c r="N179" s="1615"/>
      <c r="O179" s="1613"/>
      <c r="P179" s="1666"/>
      <c r="Q179" s="1666"/>
      <c r="R179" s="1655"/>
      <c r="S179" s="1771"/>
      <c r="T179" s="1771"/>
      <c r="U179" s="1771"/>
      <c r="V179" s="1613"/>
      <c r="X179" s="1502"/>
    </row>
    <row r="180" spans="1:24" s="1501" customFormat="1" ht="12.75">
      <c r="A180" s="1613"/>
      <c r="B180" s="1613"/>
      <c r="C180" s="1613"/>
      <c r="D180" s="1613"/>
      <c r="E180" s="1615"/>
      <c r="F180" s="1615"/>
      <c r="G180" s="1615"/>
      <c r="H180" s="1615"/>
      <c r="I180" s="1615"/>
      <c r="J180" s="1615"/>
      <c r="K180" s="1615"/>
      <c r="L180" s="1615"/>
      <c r="M180" s="1615"/>
      <c r="N180" s="1615"/>
      <c r="O180" s="1613"/>
      <c r="P180" s="1666"/>
      <c r="Q180" s="1666"/>
      <c r="R180" s="1655"/>
      <c r="S180" s="1771"/>
      <c r="T180" s="1771"/>
      <c r="U180" s="1771"/>
      <c r="V180" s="1613"/>
      <c r="X180" s="1502"/>
    </row>
    <row r="181" spans="1:24" s="1501" customFormat="1" ht="12.75">
      <c r="A181" s="1613"/>
      <c r="B181" s="1613"/>
      <c r="C181" s="1613"/>
      <c r="D181" s="1613"/>
      <c r="E181" s="1615"/>
      <c r="F181" s="1615"/>
      <c r="G181" s="1615"/>
      <c r="H181" s="1615"/>
      <c r="I181" s="1615"/>
      <c r="J181" s="1615"/>
      <c r="K181" s="1615"/>
      <c r="L181" s="1615"/>
      <c r="M181" s="1615"/>
      <c r="N181" s="1615"/>
      <c r="O181" s="1613"/>
      <c r="P181" s="1666"/>
      <c r="Q181" s="1666"/>
      <c r="R181" s="1655"/>
      <c r="S181" s="1771"/>
      <c r="T181" s="1771"/>
      <c r="U181" s="1771"/>
      <c r="V181" s="1613"/>
      <c r="X181" s="1502"/>
    </row>
    <row r="182" spans="1:24" s="1501" customFormat="1" ht="12.75">
      <c r="A182" s="1613"/>
      <c r="B182" s="1613"/>
      <c r="C182" s="1613"/>
      <c r="D182" s="1613"/>
      <c r="E182" s="1615"/>
      <c r="F182" s="1615"/>
      <c r="G182" s="1615"/>
      <c r="H182" s="1615"/>
      <c r="I182" s="1615"/>
      <c r="J182" s="1615"/>
      <c r="K182" s="1615"/>
      <c r="L182" s="1615"/>
      <c r="M182" s="1615"/>
      <c r="N182" s="1615"/>
      <c r="O182" s="1613"/>
      <c r="P182" s="1666"/>
      <c r="Q182" s="1666"/>
      <c r="R182" s="1655"/>
      <c r="S182" s="1771"/>
      <c r="T182" s="1771"/>
      <c r="U182" s="1771"/>
      <c r="V182" s="1613"/>
      <c r="X182" s="1502"/>
    </row>
    <row r="183" spans="1:24" s="1501" customFormat="1" ht="12.75">
      <c r="A183" s="1613"/>
      <c r="B183" s="1613"/>
      <c r="C183" s="1613"/>
      <c r="D183" s="1613"/>
      <c r="E183" s="1615"/>
      <c r="F183" s="1615"/>
      <c r="G183" s="1615"/>
      <c r="H183" s="1615"/>
      <c r="I183" s="1615"/>
      <c r="J183" s="1615"/>
      <c r="K183" s="1615"/>
      <c r="L183" s="1615"/>
      <c r="M183" s="1615"/>
      <c r="N183" s="1615"/>
      <c r="O183" s="1613"/>
      <c r="P183" s="1666"/>
      <c r="Q183" s="1666"/>
      <c r="R183" s="1655"/>
      <c r="S183" s="1771"/>
      <c r="T183" s="1771"/>
      <c r="U183" s="1771"/>
      <c r="V183" s="1613"/>
      <c r="X183" s="1502"/>
    </row>
    <row r="184" spans="1:24" s="1501" customFormat="1" ht="12.75">
      <c r="A184" s="1613"/>
      <c r="B184" s="1613"/>
      <c r="C184" s="1613"/>
      <c r="D184" s="1613"/>
      <c r="E184" s="1615"/>
      <c r="F184" s="1615"/>
      <c r="G184" s="1615"/>
      <c r="H184" s="1615"/>
      <c r="I184" s="1615"/>
      <c r="J184" s="1615"/>
      <c r="K184" s="1615"/>
      <c r="L184" s="1615"/>
      <c r="M184" s="1615"/>
      <c r="N184" s="1615"/>
      <c r="O184" s="1613"/>
      <c r="P184" s="1666"/>
      <c r="Q184" s="1666"/>
      <c r="R184" s="1655"/>
      <c r="S184" s="1771"/>
      <c r="T184" s="1771"/>
      <c r="U184" s="1771"/>
      <c r="V184" s="1613"/>
      <c r="X184" s="1502"/>
    </row>
    <row r="185" spans="1:24" s="1501" customFormat="1" ht="12.75">
      <c r="A185" s="1613"/>
      <c r="B185" s="1613"/>
      <c r="C185" s="1613"/>
      <c r="D185" s="1613"/>
      <c r="E185" s="1615"/>
      <c r="F185" s="1615"/>
      <c r="G185" s="1615"/>
      <c r="H185" s="1615"/>
      <c r="I185" s="1615"/>
      <c r="J185" s="1615"/>
      <c r="K185" s="1615"/>
      <c r="L185" s="1615"/>
      <c r="M185" s="1615"/>
      <c r="N185" s="1615"/>
      <c r="O185" s="1613"/>
      <c r="P185" s="1666"/>
      <c r="Q185" s="1666"/>
      <c r="R185" s="1655"/>
      <c r="S185" s="1771"/>
      <c r="T185" s="1771"/>
      <c r="U185" s="1771"/>
      <c r="V185" s="1613"/>
      <c r="X185" s="1502"/>
    </row>
    <row r="186" spans="1:24" s="1501" customFormat="1" ht="12.75">
      <c r="A186" s="1613"/>
      <c r="B186" s="1613"/>
      <c r="C186" s="1613"/>
      <c r="D186" s="1613"/>
      <c r="E186" s="1615"/>
      <c r="F186" s="1615"/>
      <c r="G186" s="1615"/>
      <c r="H186" s="1615"/>
      <c r="I186" s="1615"/>
      <c r="J186" s="1615"/>
      <c r="K186" s="1615"/>
      <c r="L186" s="1615"/>
      <c r="M186" s="1615"/>
      <c r="N186" s="1615"/>
      <c r="O186" s="1613"/>
      <c r="P186" s="1666"/>
      <c r="Q186" s="1666"/>
      <c r="R186" s="1655"/>
      <c r="S186" s="1613"/>
      <c r="T186" s="1613"/>
      <c r="U186" s="1613"/>
      <c r="V186" s="1613"/>
      <c r="X186" s="1502"/>
    </row>
    <row r="187" spans="1:24" s="1501" customFormat="1" ht="12.75">
      <c r="A187" s="1613"/>
      <c r="B187" s="1613"/>
      <c r="C187" s="1613"/>
      <c r="D187" s="1613"/>
      <c r="E187" s="1615"/>
      <c r="F187" s="1615"/>
      <c r="G187" s="1615"/>
      <c r="H187" s="1615"/>
      <c r="I187" s="1615"/>
      <c r="J187" s="1615"/>
      <c r="K187" s="1615"/>
      <c r="L187" s="1615"/>
      <c r="M187" s="1615"/>
      <c r="N187" s="1615"/>
      <c r="O187" s="1613"/>
      <c r="P187" s="1666"/>
      <c r="Q187" s="1666"/>
      <c r="R187" s="1655"/>
      <c r="S187" s="1613"/>
      <c r="T187" s="1613"/>
      <c r="U187" s="1613"/>
      <c r="V187" s="1613"/>
      <c r="X187" s="1502"/>
    </row>
    <row r="188" spans="1:24" s="1501" customFormat="1" ht="12.75">
      <c r="A188" s="1613"/>
      <c r="B188" s="1613"/>
      <c r="C188" s="1613"/>
      <c r="D188" s="1613"/>
      <c r="E188" s="1615"/>
      <c r="F188" s="1615"/>
      <c r="G188" s="1615"/>
      <c r="H188" s="1615"/>
      <c r="I188" s="1615"/>
      <c r="J188" s="1615"/>
      <c r="K188" s="1615"/>
      <c r="L188" s="1615"/>
      <c r="M188" s="1615"/>
      <c r="N188" s="1615"/>
      <c r="O188" s="1613"/>
      <c r="P188" s="1666"/>
      <c r="Q188" s="1666"/>
      <c r="R188" s="1655"/>
      <c r="S188" s="1613"/>
      <c r="T188" s="1613"/>
      <c r="U188" s="1613"/>
      <c r="V188" s="1613"/>
      <c r="X188" s="1502"/>
    </row>
    <row r="189" spans="1:24" s="1501" customFormat="1" ht="12.75">
      <c r="A189" s="1613"/>
      <c r="B189" s="1613"/>
      <c r="C189" s="1613"/>
      <c r="D189" s="1613"/>
      <c r="E189" s="1615"/>
      <c r="F189" s="1615"/>
      <c r="G189" s="1615"/>
      <c r="H189" s="1615"/>
      <c r="I189" s="1615"/>
      <c r="J189" s="1615"/>
      <c r="K189" s="1615"/>
      <c r="L189" s="1615"/>
      <c r="M189" s="1615"/>
      <c r="N189" s="1615"/>
      <c r="O189" s="1613"/>
      <c r="P189" s="1666"/>
      <c r="Q189" s="1666"/>
      <c r="R189" s="1655"/>
      <c r="S189" s="1613"/>
      <c r="T189" s="1613"/>
      <c r="U189" s="1613"/>
      <c r="V189" s="1613"/>
      <c r="X189" s="1502"/>
    </row>
    <row r="190" spans="1:24" s="1501" customFormat="1" ht="12.75">
      <c r="A190" s="1613"/>
      <c r="B190" s="1613"/>
      <c r="C190" s="1613"/>
      <c r="D190" s="1613"/>
      <c r="E190" s="1615"/>
      <c r="F190" s="1615"/>
      <c r="G190" s="1615"/>
      <c r="H190" s="1615"/>
      <c r="I190" s="1615"/>
      <c r="J190" s="1615"/>
      <c r="K190" s="1615"/>
      <c r="L190" s="1615"/>
      <c r="M190" s="1615"/>
      <c r="N190" s="1615"/>
      <c r="O190" s="1613"/>
      <c r="P190" s="1666"/>
      <c r="Q190" s="1666"/>
      <c r="R190" s="1655"/>
      <c r="S190" s="1613"/>
      <c r="T190" s="1613"/>
      <c r="U190" s="1613"/>
      <c r="V190" s="1613"/>
      <c r="X190" s="1502"/>
    </row>
    <row r="191" spans="1:24" s="1501" customFormat="1" ht="12.75">
      <c r="A191" s="1613"/>
      <c r="B191" s="1613"/>
      <c r="C191" s="1613"/>
      <c r="D191" s="1613"/>
      <c r="E191" s="1615"/>
      <c r="F191" s="1615"/>
      <c r="G191" s="1615"/>
      <c r="H191" s="1615"/>
      <c r="I191" s="1615"/>
      <c r="J191" s="1615"/>
      <c r="K191" s="1615"/>
      <c r="L191" s="1615"/>
      <c r="M191" s="1615"/>
      <c r="N191" s="1615"/>
      <c r="O191" s="1613"/>
      <c r="P191" s="1666"/>
      <c r="Q191" s="1666"/>
      <c r="R191" s="1655"/>
      <c r="S191" s="1613"/>
      <c r="T191" s="1613"/>
      <c r="U191" s="1613"/>
      <c r="V191" s="1613"/>
      <c r="X191" s="1502"/>
    </row>
    <row r="192" spans="1:24" s="1501" customFormat="1" ht="12.75">
      <c r="A192" s="1613"/>
      <c r="B192" s="1613"/>
      <c r="C192" s="1613"/>
      <c r="D192" s="1613"/>
      <c r="E192" s="1615"/>
      <c r="F192" s="1615"/>
      <c r="G192" s="1615"/>
      <c r="H192" s="1615"/>
      <c r="I192" s="1615"/>
      <c r="J192" s="1615"/>
      <c r="K192" s="1615"/>
      <c r="L192" s="1615"/>
      <c r="M192" s="1615"/>
      <c r="N192" s="1615"/>
      <c r="O192" s="1613"/>
      <c r="P192" s="1666"/>
      <c r="Q192" s="1666"/>
      <c r="R192" s="1655"/>
      <c r="S192" s="1613"/>
      <c r="T192" s="1613"/>
      <c r="U192" s="1613"/>
      <c r="V192" s="1613"/>
      <c r="X192" s="1502"/>
    </row>
    <row r="193" spans="1:24" s="1501" customFormat="1" ht="12.75">
      <c r="A193" s="1613"/>
      <c r="B193" s="1613"/>
      <c r="C193" s="1613"/>
      <c r="D193" s="1613"/>
      <c r="E193" s="1615"/>
      <c r="F193" s="1615"/>
      <c r="G193" s="1615"/>
      <c r="H193" s="1615"/>
      <c r="I193" s="1615"/>
      <c r="J193" s="1615"/>
      <c r="K193" s="1615"/>
      <c r="L193" s="1615"/>
      <c r="M193" s="1615"/>
      <c r="N193" s="1615"/>
      <c r="O193" s="1613"/>
      <c r="P193" s="1666"/>
      <c r="Q193" s="1666"/>
      <c r="R193" s="1655"/>
      <c r="S193" s="1613"/>
      <c r="T193" s="1613"/>
      <c r="U193" s="1613"/>
      <c r="V193" s="1613"/>
      <c r="X193" s="1502"/>
    </row>
    <row r="194" spans="1:24" s="1501" customFormat="1" ht="12.75">
      <c r="A194" s="1613"/>
      <c r="B194" s="1613"/>
      <c r="C194" s="1613"/>
      <c r="D194" s="1613"/>
      <c r="E194" s="1615"/>
      <c r="F194" s="1615"/>
      <c r="G194" s="1615"/>
      <c r="H194" s="1615"/>
      <c r="I194" s="1615"/>
      <c r="J194" s="1615"/>
      <c r="K194" s="1615"/>
      <c r="L194" s="1615"/>
      <c r="M194" s="1615"/>
      <c r="N194" s="1615"/>
      <c r="O194" s="1613"/>
      <c r="P194" s="1666"/>
      <c r="Q194" s="1666"/>
      <c r="R194" s="1655"/>
      <c r="S194" s="1613"/>
      <c r="T194" s="1613"/>
      <c r="U194" s="1613"/>
      <c r="V194" s="1613"/>
      <c r="X194" s="1502"/>
    </row>
    <row r="195" spans="1:24" s="1501" customFormat="1" ht="12.75">
      <c r="A195" s="1613"/>
      <c r="B195" s="1613"/>
      <c r="C195" s="1613"/>
      <c r="D195" s="1613"/>
      <c r="E195" s="1615"/>
      <c r="F195" s="1615"/>
      <c r="G195" s="1615"/>
      <c r="H195" s="1615"/>
      <c r="I195" s="1615"/>
      <c r="J195" s="1615"/>
      <c r="K195" s="1615"/>
      <c r="L195" s="1615"/>
      <c r="M195" s="1615"/>
      <c r="N195" s="1615"/>
      <c r="O195" s="1613"/>
      <c r="P195" s="1666"/>
      <c r="Q195" s="1666"/>
      <c r="R195" s="1655"/>
      <c r="S195" s="1613"/>
      <c r="T195" s="1613"/>
      <c r="U195" s="1613"/>
      <c r="V195" s="1613"/>
      <c r="X195" s="1502"/>
    </row>
    <row r="196" spans="1:24" s="1501" customFormat="1" ht="12.75">
      <c r="A196" s="1613"/>
      <c r="B196" s="1613"/>
      <c r="C196" s="1613"/>
      <c r="D196" s="1613"/>
      <c r="E196" s="1615"/>
      <c r="F196" s="1615"/>
      <c r="G196" s="1615"/>
      <c r="H196" s="1615"/>
      <c r="I196" s="1615"/>
      <c r="J196" s="1615"/>
      <c r="K196" s="1615"/>
      <c r="L196" s="1615"/>
      <c r="M196" s="1615"/>
      <c r="N196" s="1615"/>
      <c r="O196" s="1613"/>
      <c r="P196" s="1666"/>
      <c r="Q196" s="1666"/>
      <c r="R196" s="1655"/>
      <c r="S196" s="1613"/>
      <c r="T196" s="1613"/>
      <c r="U196" s="1613"/>
      <c r="V196" s="1613"/>
      <c r="X196" s="1502"/>
    </row>
    <row r="197" spans="1:24" s="1501" customFormat="1" ht="12.75">
      <c r="A197" s="1613"/>
      <c r="B197" s="1613"/>
      <c r="C197" s="1613"/>
      <c r="D197" s="1613"/>
      <c r="E197" s="1615"/>
      <c r="F197" s="1615"/>
      <c r="G197" s="1615"/>
      <c r="H197" s="1615"/>
      <c r="I197" s="1615"/>
      <c r="J197" s="1615"/>
      <c r="K197" s="1615"/>
      <c r="L197" s="1615"/>
      <c r="M197" s="1615"/>
      <c r="N197" s="1615"/>
      <c r="O197" s="1613"/>
      <c r="P197" s="1666"/>
      <c r="Q197" s="1666"/>
      <c r="R197" s="1655"/>
      <c r="S197" s="1613"/>
      <c r="T197" s="1613"/>
      <c r="U197" s="1613"/>
      <c r="V197" s="1613"/>
      <c r="X197" s="1502"/>
    </row>
    <row r="198" spans="1:24" s="1501" customFormat="1" ht="12.75">
      <c r="A198" s="1613"/>
      <c r="B198" s="1613"/>
      <c r="C198" s="1613"/>
      <c r="D198" s="1613"/>
      <c r="E198" s="1615"/>
      <c r="F198" s="1615"/>
      <c r="G198" s="1615"/>
      <c r="H198" s="1615"/>
      <c r="I198" s="1615"/>
      <c r="J198" s="1615"/>
      <c r="K198" s="1615"/>
      <c r="L198" s="1615"/>
      <c r="M198" s="1615"/>
      <c r="N198" s="1615"/>
      <c r="O198" s="1613"/>
      <c r="P198" s="1666"/>
      <c r="Q198" s="1666"/>
      <c r="R198" s="1655"/>
      <c r="S198" s="1613"/>
      <c r="T198" s="1613"/>
      <c r="U198" s="1613"/>
      <c r="V198" s="1613"/>
      <c r="X198" s="1502"/>
    </row>
    <row r="199" spans="1:24" s="1501" customFormat="1" ht="12.75">
      <c r="A199" s="1613"/>
      <c r="B199" s="1613"/>
      <c r="C199" s="1613"/>
      <c r="D199" s="1613"/>
      <c r="E199" s="1615"/>
      <c r="F199" s="1615"/>
      <c r="G199" s="1615"/>
      <c r="H199" s="1615"/>
      <c r="I199" s="1615"/>
      <c r="J199" s="1615"/>
      <c r="K199" s="1615"/>
      <c r="L199" s="1615"/>
      <c r="M199" s="1615"/>
      <c r="N199" s="1615"/>
      <c r="O199" s="1613"/>
      <c r="P199" s="1666"/>
      <c r="Q199" s="1666"/>
      <c r="R199" s="1655"/>
      <c r="S199" s="1613"/>
      <c r="T199" s="1613"/>
      <c r="U199" s="1613"/>
      <c r="V199" s="1613"/>
      <c r="X199" s="1502"/>
    </row>
    <row r="200" spans="1:24" s="1501" customFormat="1" ht="12.75">
      <c r="A200" s="1613"/>
      <c r="B200" s="1613"/>
      <c r="C200" s="1613"/>
      <c r="D200" s="1613"/>
      <c r="E200" s="1615"/>
      <c r="F200" s="1615"/>
      <c r="G200" s="1615"/>
      <c r="H200" s="1615"/>
      <c r="I200" s="1615"/>
      <c r="J200" s="1615"/>
      <c r="K200" s="1615"/>
      <c r="L200" s="1615"/>
      <c r="M200" s="1615"/>
      <c r="N200" s="1615"/>
      <c r="O200" s="1613"/>
      <c r="P200" s="1666"/>
      <c r="Q200" s="1666"/>
      <c r="R200" s="1655"/>
      <c r="S200" s="1613"/>
      <c r="T200" s="1613"/>
      <c r="U200" s="1613"/>
      <c r="V200" s="1613"/>
      <c r="X200" s="1502"/>
    </row>
    <row r="201" spans="1:24" s="1501" customFormat="1" ht="12.75">
      <c r="A201" s="1613"/>
      <c r="B201" s="1613"/>
      <c r="C201" s="1613"/>
      <c r="D201" s="1613"/>
      <c r="E201" s="1615"/>
      <c r="F201" s="1615"/>
      <c r="G201" s="1615"/>
      <c r="H201" s="1615"/>
      <c r="I201" s="1615"/>
      <c r="J201" s="1615"/>
      <c r="K201" s="1615"/>
      <c r="L201" s="1615"/>
      <c r="M201" s="1615"/>
      <c r="N201" s="1615"/>
      <c r="O201" s="1613"/>
      <c r="P201" s="1666"/>
      <c r="Q201" s="1666"/>
      <c r="R201" s="1655"/>
      <c r="S201" s="1613"/>
      <c r="T201" s="1613"/>
      <c r="U201" s="1613"/>
      <c r="V201" s="1613"/>
      <c r="X201" s="1502"/>
    </row>
    <row r="202" spans="1:24" s="1501" customFormat="1" ht="12.75">
      <c r="A202" s="1613"/>
      <c r="B202" s="1613"/>
      <c r="C202" s="1613"/>
      <c r="D202" s="1613"/>
      <c r="E202" s="1615"/>
      <c r="F202" s="1615"/>
      <c r="G202" s="1615"/>
      <c r="H202" s="1615"/>
      <c r="I202" s="1615"/>
      <c r="J202" s="1615"/>
      <c r="K202" s="1615"/>
      <c r="L202" s="1615"/>
      <c r="M202" s="1615"/>
      <c r="N202" s="1615"/>
      <c r="O202" s="1613"/>
      <c r="P202" s="1666"/>
      <c r="Q202" s="1666"/>
      <c r="R202" s="1655"/>
      <c r="S202" s="1613"/>
      <c r="T202" s="1613"/>
      <c r="U202" s="1613"/>
      <c r="V202" s="1613"/>
      <c r="X202" s="1502"/>
    </row>
    <row r="203" spans="1:24" s="1501" customFormat="1" ht="12.75">
      <c r="A203" s="1613"/>
      <c r="B203" s="1613"/>
      <c r="C203" s="1613"/>
      <c r="D203" s="1613"/>
      <c r="E203" s="1615"/>
      <c r="F203" s="1615"/>
      <c r="G203" s="1615"/>
      <c r="H203" s="1615"/>
      <c r="I203" s="1615"/>
      <c r="J203" s="1615"/>
      <c r="K203" s="1615"/>
      <c r="L203" s="1615"/>
      <c r="M203" s="1615"/>
      <c r="N203" s="1615"/>
      <c r="O203" s="1613"/>
      <c r="P203" s="1666"/>
      <c r="Q203" s="1666"/>
      <c r="R203" s="1655"/>
      <c r="S203" s="1613"/>
      <c r="T203" s="1613"/>
      <c r="U203" s="1613"/>
      <c r="V203" s="1613"/>
      <c r="X203" s="1502"/>
    </row>
    <row r="204" spans="1:24" s="1501" customFormat="1" ht="12.75">
      <c r="A204" s="1613"/>
      <c r="B204" s="1613"/>
      <c r="C204" s="1613"/>
      <c r="D204" s="1613"/>
      <c r="E204" s="1615"/>
      <c r="F204" s="1615"/>
      <c r="G204" s="1615"/>
      <c r="H204" s="1615"/>
      <c r="I204" s="1615"/>
      <c r="J204" s="1615"/>
      <c r="K204" s="1615"/>
      <c r="L204" s="1615"/>
      <c r="M204" s="1615"/>
      <c r="N204" s="1615"/>
      <c r="O204" s="1613"/>
      <c r="P204" s="1666"/>
      <c r="Q204" s="1666"/>
      <c r="R204" s="1655"/>
      <c r="S204" s="1613"/>
      <c r="T204" s="1613"/>
      <c r="U204" s="1613"/>
      <c r="V204" s="1613"/>
      <c r="X204" s="1502"/>
    </row>
    <row r="205" spans="1:24" s="1501" customFormat="1" ht="12.75">
      <c r="A205" s="1613"/>
      <c r="B205" s="1613"/>
      <c r="C205" s="1613"/>
      <c r="D205" s="1613"/>
      <c r="E205" s="1615"/>
      <c r="F205" s="1615"/>
      <c r="G205" s="1615"/>
      <c r="H205" s="1615"/>
      <c r="I205" s="1615"/>
      <c r="J205" s="1615"/>
      <c r="K205" s="1615"/>
      <c r="L205" s="1615"/>
      <c r="M205" s="1615"/>
      <c r="N205" s="1615"/>
      <c r="O205" s="1613"/>
      <c r="P205" s="1666"/>
      <c r="Q205" s="1666"/>
      <c r="R205" s="1655"/>
      <c r="S205" s="1613"/>
      <c r="T205" s="1613"/>
      <c r="U205" s="1613"/>
      <c r="V205" s="1613"/>
      <c r="X205" s="1502"/>
    </row>
    <row r="206" spans="1:24" s="1501" customFormat="1" ht="12.75">
      <c r="A206" s="1613"/>
      <c r="B206" s="1613"/>
      <c r="C206" s="1613"/>
      <c r="D206" s="1613"/>
      <c r="E206" s="1615"/>
      <c r="F206" s="1615"/>
      <c r="G206" s="1615"/>
      <c r="H206" s="1615"/>
      <c r="I206" s="1615"/>
      <c r="J206" s="1615"/>
      <c r="K206" s="1615"/>
      <c r="L206" s="1615"/>
      <c r="M206" s="1615"/>
      <c r="N206" s="1615"/>
      <c r="O206" s="1613"/>
      <c r="P206" s="1666"/>
      <c r="Q206" s="1666"/>
      <c r="R206" s="1655"/>
      <c r="S206" s="1613"/>
      <c r="T206" s="1613"/>
      <c r="U206" s="1613"/>
      <c r="V206" s="1613"/>
      <c r="X206" s="1502"/>
    </row>
    <row r="207" spans="1:24" s="1501" customFormat="1" ht="12.75">
      <c r="A207" s="1613"/>
      <c r="B207" s="1613"/>
      <c r="C207" s="1613"/>
      <c r="D207" s="1613"/>
      <c r="E207" s="1615"/>
      <c r="F207" s="1615"/>
      <c r="G207" s="1615"/>
      <c r="H207" s="1615"/>
      <c r="I207" s="1615"/>
      <c r="J207" s="1615"/>
      <c r="K207" s="1615"/>
      <c r="L207" s="1615"/>
      <c r="M207" s="1615"/>
      <c r="N207" s="1615"/>
      <c r="O207" s="1613"/>
      <c r="P207" s="1666"/>
      <c r="Q207" s="1666"/>
      <c r="R207" s="1655"/>
      <c r="S207" s="1613"/>
      <c r="T207" s="1613"/>
      <c r="U207" s="1613"/>
      <c r="V207" s="1613"/>
      <c r="X207" s="1502"/>
    </row>
    <row r="208" spans="1:24" s="1501" customFormat="1" ht="12.75">
      <c r="A208" s="1613"/>
      <c r="B208" s="1613"/>
      <c r="C208" s="1613"/>
      <c r="D208" s="1613"/>
      <c r="E208" s="1615"/>
      <c r="F208" s="1615"/>
      <c r="G208" s="1615"/>
      <c r="H208" s="1615"/>
      <c r="I208" s="1615"/>
      <c r="J208" s="1615"/>
      <c r="K208" s="1615"/>
      <c r="L208" s="1615"/>
      <c r="M208" s="1615"/>
      <c r="N208" s="1615"/>
      <c r="O208" s="1613"/>
      <c r="P208" s="1666"/>
      <c r="Q208" s="1666"/>
      <c r="R208" s="1655"/>
      <c r="S208" s="1613"/>
      <c r="T208" s="1613"/>
      <c r="U208" s="1613"/>
      <c r="V208" s="1613"/>
      <c r="X208" s="1502"/>
    </row>
    <row r="209" spans="1:24" s="1501" customFormat="1" ht="12.75">
      <c r="A209" s="1613"/>
      <c r="B209" s="1613"/>
      <c r="C209" s="1613"/>
      <c r="D209" s="1613"/>
      <c r="E209" s="1615"/>
      <c r="F209" s="1615"/>
      <c r="G209" s="1615"/>
      <c r="H209" s="1615"/>
      <c r="I209" s="1615"/>
      <c r="J209" s="1615"/>
      <c r="K209" s="1615"/>
      <c r="L209" s="1615"/>
      <c r="M209" s="1615"/>
      <c r="N209" s="1615"/>
      <c r="O209" s="1613"/>
      <c r="P209" s="1666"/>
      <c r="Q209" s="1666"/>
      <c r="R209" s="1655"/>
      <c r="S209" s="1613"/>
      <c r="T209" s="1613"/>
      <c r="U209" s="1613"/>
      <c r="V209" s="1613"/>
      <c r="X209" s="1502"/>
    </row>
  </sheetData>
  <sheetProtection password="81B0" sheet="1"/>
  <mergeCells count="97">
    <mergeCell ref="S132:U132"/>
    <mergeCell ref="B133:D133"/>
    <mergeCell ref="F134:G134"/>
    <mergeCell ref="L134:N134"/>
    <mergeCell ref="P134:Q134"/>
    <mergeCell ref="S131:U131"/>
    <mergeCell ref="S114:U114"/>
    <mergeCell ref="S116:U116"/>
    <mergeCell ref="S117:U117"/>
    <mergeCell ref="S118:U118"/>
    <mergeCell ref="S120:U120"/>
    <mergeCell ref="S122:U122"/>
    <mergeCell ref="S125:U125"/>
    <mergeCell ref="S124:U124"/>
    <mergeCell ref="S126:U126"/>
    <mergeCell ref="S127:U127"/>
    <mergeCell ref="S129:U129"/>
    <mergeCell ref="S130:U130"/>
    <mergeCell ref="S113:U113"/>
    <mergeCell ref="S97:U97"/>
    <mergeCell ref="S98:U98"/>
    <mergeCell ref="S99:U99"/>
    <mergeCell ref="S101:U101"/>
    <mergeCell ref="S104:U104"/>
    <mergeCell ref="S105:U105"/>
    <mergeCell ref="S106:U106"/>
    <mergeCell ref="S108:U108"/>
    <mergeCell ref="S109:U109"/>
    <mergeCell ref="S110:U110"/>
    <mergeCell ref="S112:U112"/>
    <mergeCell ref="S95:U95"/>
    <mergeCell ref="S79:U79"/>
    <mergeCell ref="S80:U80"/>
    <mergeCell ref="S81:U81"/>
    <mergeCell ref="B82:D82"/>
    <mergeCell ref="S87:U87"/>
    <mergeCell ref="S88:U88"/>
    <mergeCell ref="S89:U89"/>
    <mergeCell ref="S91:U91"/>
    <mergeCell ref="S92:U92"/>
    <mergeCell ref="S93:U93"/>
    <mergeCell ref="S94:U94"/>
    <mergeCell ref="S77:U77"/>
    <mergeCell ref="S61:U61"/>
    <mergeCell ref="S63:U63"/>
    <mergeCell ref="S65:U65"/>
    <mergeCell ref="S66:U66"/>
    <mergeCell ref="S67:U67"/>
    <mergeCell ref="S69:U69"/>
    <mergeCell ref="S70:U70"/>
    <mergeCell ref="S71:U71"/>
    <mergeCell ref="S73:U73"/>
    <mergeCell ref="S74:U74"/>
    <mergeCell ref="S75:U75"/>
    <mergeCell ref="S60:U60"/>
    <mergeCell ref="S45:U45"/>
    <mergeCell ref="S46:U46"/>
    <mergeCell ref="S48:U48"/>
    <mergeCell ref="S51:U51"/>
    <mergeCell ref="S52:U52"/>
    <mergeCell ref="S53:U53"/>
    <mergeCell ref="S54:U54"/>
    <mergeCell ref="S55:U55"/>
    <mergeCell ref="S56:U56"/>
    <mergeCell ref="S58:U58"/>
    <mergeCell ref="S59:U59"/>
    <mergeCell ref="S44:U44"/>
    <mergeCell ref="S25:U25"/>
    <mergeCell ref="S26:U26"/>
    <mergeCell ref="S27:U27"/>
    <mergeCell ref="S28:U28"/>
    <mergeCell ref="S35:U35"/>
    <mergeCell ref="S36:U36"/>
    <mergeCell ref="S37:U37"/>
    <mergeCell ref="S38:U38"/>
    <mergeCell ref="S40:U40"/>
    <mergeCell ref="S42:U42"/>
    <mergeCell ref="S43:U43"/>
    <mergeCell ref="S23:U23"/>
    <mergeCell ref="S8:U8"/>
    <mergeCell ref="S9:U9"/>
    <mergeCell ref="S13:U13"/>
    <mergeCell ref="S14:U14"/>
    <mergeCell ref="S16:U16"/>
    <mergeCell ref="S17:U17"/>
    <mergeCell ref="S15:U15"/>
    <mergeCell ref="S18:U18"/>
    <mergeCell ref="S19:U19"/>
    <mergeCell ref="S20:U20"/>
    <mergeCell ref="S21:U21"/>
    <mergeCell ref="S22:U22"/>
    <mergeCell ref="S6:U6"/>
    <mergeCell ref="B2:D2"/>
    <mergeCell ref="I2:J2"/>
    <mergeCell ref="L2:N2"/>
    <mergeCell ref="T2:U2"/>
    <mergeCell ref="S4:U4"/>
  </mergeCells>
  <conditionalFormatting sqref="F133:G133">
    <cfRule type="cellIs" dxfId="195" priority="51" stopIfTrue="1" operator="notEqual">
      <formula>0</formula>
    </cfRule>
  </conditionalFormatting>
  <conditionalFormatting sqref="B133">
    <cfRule type="cellIs" dxfId="194" priority="50" stopIfTrue="1" operator="notEqual">
      <formula>0</formula>
    </cfRule>
    <cfRule type="cellIs" dxfId="193" priority="38" operator="equal">
      <formula>0</formula>
    </cfRule>
  </conditionalFormatting>
  <conditionalFormatting sqref="G2">
    <cfRule type="cellIs" dxfId="192" priority="10" stopIfTrue="1" operator="notEqual">
      <formula>0</formula>
    </cfRule>
    <cfRule type="cellIs" dxfId="191" priority="11" stopIfTrue="1" operator="equal">
      <formula>0</formula>
    </cfRule>
    <cfRule type="cellIs" dxfId="190" priority="12" stopIfTrue="1" operator="equal">
      <formula>0</formula>
    </cfRule>
    <cfRule type="cellIs" dxfId="189" priority="49" operator="equal">
      <formula>0</formula>
    </cfRule>
  </conditionalFormatting>
  <conditionalFormatting sqref="I2">
    <cfRule type="cellIs" dxfId="188" priority="48" operator="equal">
      <formula>0</formula>
    </cfRule>
  </conditionalFormatting>
  <conditionalFormatting sqref="F137:G138">
    <cfRule type="cellIs" dxfId="187" priority="46" stopIfTrue="1" operator="equal">
      <formula>"НЕРАВНЕНИЕ!"</formula>
    </cfRule>
    <cfRule type="cellIs" priority="47" stopIfTrue="1" operator="equal">
      <formula>"НЕРАВНЕНИЕ!"</formula>
    </cfRule>
  </conditionalFormatting>
  <conditionalFormatting sqref="I137:J138 N137:N138">
    <cfRule type="cellIs" dxfId="186" priority="45" stopIfTrue="1" operator="equal">
      <formula>"НЕРАВНЕНИЕ!"</formula>
    </cfRule>
  </conditionalFormatting>
  <conditionalFormatting sqref="L137:M138">
    <cfRule type="cellIs" dxfId="185" priority="44" stopIfTrue="1" operator="equal">
      <formula>"НЕРАВНЕНИЕ!"</formula>
    </cfRule>
  </conditionalFormatting>
  <conditionalFormatting sqref="F140:G141">
    <cfRule type="cellIs" dxfId="184" priority="42" stopIfTrue="1" operator="equal">
      <formula>"НЕРАВНЕНИЕ !"</formula>
    </cfRule>
    <cfRule type="cellIs" priority="43" stopIfTrue="1" operator="equal">
      <formula>"НЕРАВНЕНИЕ !"</formula>
    </cfRule>
  </conditionalFormatting>
  <conditionalFormatting sqref="I140:J141 N140:N141">
    <cfRule type="cellIs" dxfId="183" priority="41" stopIfTrue="1" operator="equal">
      <formula>"НЕРАВНЕНИЕ !"</formula>
    </cfRule>
  </conditionalFormatting>
  <conditionalFormatting sqref="L140:M141">
    <cfRule type="cellIs" dxfId="182" priority="40" stopIfTrue="1" operator="equal">
      <formula>"НЕРАВНЕНИЕ !"</formula>
    </cfRule>
  </conditionalFormatting>
  <conditionalFormatting sqref="I140:J141 L140:L141 N140:N141 F140:G141">
    <cfRule type="cellIs" dxfId="181" priority="39" operator="notEqual">
      <formula>0</formula>
    </cfRule>
  </conditionalFormatting>
  <conditionalFormatting sqref="I133:J133">
    <cfRule type="cellIs" dxfId="180" priority="37" stopIfTrue="1" operator="notEqual">
      <formula>0</formula>
    </cfRule>
  </conditionalFormatting>
  <conditionalFormatting sqref="L82">
    <cfRule type="cellIs" dxfId="179" priority="32" stopIfTrue="1" operator="notEqual">
      <formula>0</formula>
    </cfRule>
  </conditionalFormatting>
  <conditionalFormatting sqref="N82">
    <cfRule type="cellIs" dxfId="178" priority="31" stopIfTrue="1" operator="notEqual">
      <formula>0</formula>
    </cfRule>
  </conditionalFormatting>
  <conditionalFormatting sqref="L133">
    <cfRule type="cellIs" dxfId="177" priority="36" stopIfTrue="1" operator="notEqual">
      <formula>0</formula>
    </cfRule>
  </conditionalFormatting>
  <conditionalFormatting sqref="N133">
    <cfRule type="cellIs" dxfId="176" priority="35" stopIfTrue="1" operator="notEqual">
      <formula>0</formula>
    </cfRule>
  </conditionalFormatting>
  <conditionalFormatting sqref="F82:H82">
    <cfRule type="cellIs" dxfId="175" priority="34" stopIfTrue="1" operator="notEqual">
      <formula>0</formula>
    </cfRule>
  </conditionalFormatting>
  <conditionalFormatting sqref="I82:J82">
    <cfRule type="cellIs" dxfId="174" priority="33" stopIfTrue="1" operator="notEqual">
      <formula>0</formula>
    </cfRule>
  </conditionalFormatting>
  <conditionalFormatting sqref="B82">
    <cfRule type="cellIs" dxfId="173" priority="29" operator="equal">
      <formula>0</formula>
    </cfRule>
    <cfRule type="cellIs" dxfId="172" priority="30" stopIfTrue="1" operator="notEqual">
      <formula>0</formula>
    </cfRule>
  </conditionalFormatting>
  <conditionalFormatting sqref="P133:Q133">
    <cfRule type="cellIs" dxfId="171" priority="28" stopIfTrue="1" operator="notEqual">
      <formula>0</formula>
    </cfRule>
  </conditionalFormatting>
  <conditionalFormatting sqref="P137:Q138">
    <cfRule type="cellIs" dxfId="170" priority="26" stopIfTrue="1" operator="equal">
      <formula>"НЕРАВНЕНИЕ!"</formula>
    </cfRule>
    <cfRule type="cellIs" priority="27" stopIfTrue="1" operator="equal">
      <formula>"НЕРАВНЕНИЕ!"</formula>
    </cfRule>
  </conditionalFormatting>
  <conditionalFormatting sqref="P140:Q141">
    <cfRule type="cellIs" dxfId="169" priority="24" stopIfTrue="1" operator="equal">
      <formula>"НЕРАВНЕНИЕ !"</formula>
    </cfRule>
    <cfRule type="cellIs" priority="25" stopIfTrue="1" operator="equal">
      <formula>"НЕРАВНЕНИЕ !"</formula>
    </cfRule>
  </conditionalFormatting>
  <conditionalFormatting sqref="P140:Q141">
    <cfRule type="cellIs" dxfId="168" priority="23" operator="notEqual">
      <formula>0</formula>
    </cfRule>
  </conditionalFormatting>
  <conditionalFormatting sqref="P2">
    <cfRule type="cellIs" dxfId="167" priority="18" stopIfTrue="1" operator="equal">
      <formula>98</formula>
    </cfRule>
    <cfRule type="cellIs" dxfId="166" priority="19" stopIfTrue="1" operator="equal">
      <formula>96</formula>
    </cfRule>
    <cfRule type="cellIs" dxfId="165" priority="20" stopIfTrue="1" operator="equal">
      <formula>42</formula>
    </cfRule>
    <cfRule type="cellIs" dxfId="164" priority="21" stopIfTrue="1" operator="equal">
      <formula>97</formula>
    </cfRule>
    <cfRule type="cellIs" dxfId="163" priority="22" stopIfTrue="1" operator="equal">
      <formula>33</formula>
    </cfRule>
  </conditionalFormatting>
  <conditionalFormatting sqref="Q2">
    <cfRule type="cellIs" dxfId="162" priority="13" stopIfTrue="1" operator="equal">
      <formula>"Чужди средства"</formula>
    </cfRule>
    <cfRule type="cellIs" dxfId="161" priority="14" stopIfTrue="1" operator="equal">
      <formula>"СЕС - ДМП"</formula>
    </cfRule>
    <cfRule type="cellIs" dxfId="160" priority="15" stopIfTrue="1" operator="equal">
      <formula>"СЕС - РА"</formula>
    </cfRule>
    <cfRule type="cellIs" dxfId="159" priority="16" stopIfTrue="1" operator="equal">
      <formula>"СЕС - ДЕС"</formula>
    </cfRule>
    <cfRule type="cellIs" dxfId="158" priority="17" stopIfTrue="1" operator="equal">
      <formula>"СЕС - КСФ"</formula>
    </cfRule>
  </conditionalFormatting>
  <conditionalFormatting sqref="P82:Q82">
    <cfRule type="cellIs" dxfId="157" priority="9" stopIfTrue="1" operator="notEqual">
      <formula>0</formula>
    </cfRule>
  </conditionalFormatting>
  <conditionalFormatting sqref="T2:U2">
    <cfRule type="cellIs" dxfId="156" priority="5" stopIfTrue="1" operator="between">
      <formula>1000000000000</formula>
      <formula>9999999999999990</formula>
    </cfRule>
    <cfRule type="cellIs" dxfId="155" priority="6" stopIfTrue="1" operator="between">
      <formula>10000000000</formula>
      <formula>999999999999</formula>
    </cfRule>
    <cfRule type="cellIs" dxfId="154" priority="7" stopIfTrue="1" operator="between">
      <formula>1000000</formula>
      <formula>99999999</formula>
    </cfRule>
    <cfRule type="cellIs" dxfId="153" priority="8" stopIfTrue="1" operator="between">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2 F11:G14 I14:O14 T14:U14 R14 F126:G126 K23 M23 O23 R23:U23 F24:G124 F128:G132 I128:U128 K127 M127 O127 R127:U127 I13:O13 R13:U13"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topLeftCell="B21" zoomScale="75" zoomScaleNormal="75" workbookViewId="0">
      <selection activeCell="G107" sqref="G107"/>
    </sheetView>
  </sheetViews>
  <sheetFormatPr defaultRowHeight="12.75"/>
  <cols>
    <col min="1" max="1" width="3.85546875" style="772" hidden="1" customWidth="1"/>
    <col min="2" max="2" width="81.7109375" style="350" customWidth="1"/>
    <col min="3" max="3" width="3.28515625" style="350" hidden="1" customWidth="1"/>
    <col min="4" max="4" width="4.140625" style="350" hidden="1" customWidth="1"/>
    <col min="5" max="6" width="19.140625" style="349" customWidth="1"/>
    <col min="7" max="10" width="19" style="349" customWidth="1"/>
    <col min="11" max="13" width="23.140625" style="349" hidden="1" customWidth="1"/>
    <col min="14" max="14" width="5.7109375" style="350" customWidth="1"/>
    <col min="15" max="15" width="55.5703125" style="772" customWidth="1"/>
    <col min="16" max="16" width="13.7109375" style="350" hidden="1" customWidth="1"/>
    <col min="17" max="17" width="5.7109375" style="350" customWidth="1"/>
    <col min="18" max="18" width="14.42578125" style="1000" customWidth="1"/>
    <col min="19" max="19" width="13.42578125" style="1000" customWidth="1"/>
    <col min="20" max="21" width="11.140625" style="1000" customWidth="1"/>
    <col min="22" max="22" width="16.28515625" style="1000" hidden="1" customWidth="1"/>
    <col min="23" max="23" width="15" style="1000" hidden="1" customWidth="1"/>
    <col min="24" max="24" width="15" style="1001" customWidth="1"/>
    <col min="25" max="25" width="15.7109375" style="1000" hidden="1" customWidth="1"/>
    <col min="26" max="26" width="15.28515625" style="1000" hidden="1" customWidth="1"/>
    <col min="27" max="16384" width="9.140625" style="1000"/>
  </cols>
  <sheetData>
    <row r="1" spans="1:26" ht="18.75" hidden="1">
      <c r="B1" s="874"/>
      <c r="C1" s="874"/>
      <c r="D1" s="874"/>
      <c r="E1" s="752"/>
      <c r="F1" s="869"/>
      <c r="G1" s="869"/>
      <c r="H1" s="869"/>
      <c r="I1" s="752"/>
      <c r="J1" s="752"/>
      <c r="N1" s="772"/>
      <c r="O1" s="874"/>
      <c r="Q1" s="772"/>
    </row>
    <row r="2" spans="1:26" ht="15.75" hidden="1">
      <c r="B2" s="874"/>
      <c r="C2" s="874"/>
      <c r="D2" s="874"/>
      <c r="E2" s="752"/>
      <c r="F2" s="870"/>
      <c r="G2" s="870"/>
      <c r="H2" s="870"/>
      <c r="I2" s="752"/>
      <c r="J2" s="752"/>
      <c r="N2" s="772"/>
      <c r="O2" s="874"/>
      <c r="Q2" s="772"/>
    </row>
    <row r="3" spans="1:26" ht="21.75" hidden="1" customHeight="1">
      <c r="B3" s="874"/>
      <c r="C3" s="874"/>
      <c r="D3" s="874"/>
      <c r="E3" s="752"/>
      <c r="F3" s="870"/>
      <c r="G3" s="870"/>
      <c r="H3" s="870"/>
      <c r="I3" s="752"/>
      <c r="J3" s="752"/>
      <c r="N3" s="772"/>
      <c r="Q3" s="772"/>
    </row>
    <row r="4" spans="1:26" ht="15.75" hidden="1">
      <c r="B4" s="874"/>
      <c r="C4" s="874"/>
      <c r="D4" s="874"/>
      <c r="E4" s="752"/>
      <c r="F4" s="870"/>
      <c r="G4" s="870"/>
      <c r="H4" s="870"/>
      <c r="I4" s="752"/>
      <c r="J4" s="752"/>
      <c r="N4" s="772"/>
      <c r="O4" s="863"/>
      <c r="Q4" s="772"/>
    </row>
    <row r="5" spans="1:26" ht="18" hidden="1" customHeight="1">
      <c r="B5" s="874"/>
      <c r="C5" s="874"/>
      <c r="D5" s="874"/>
      <c r="E5" s="752"/>
      <c r="F5" s="870"/>
      <c r="G5" s="870"/>
      <c r="H5" s="870"/>
      <c r="I5" s="752"/>
      <c r="J5" s="752"/>
      <c r="N5" s="772"/>
      <c r="O5" s="866"/>
      <c r="Q5" s="772"/>
    </row>
    <row r="6" spans="1:26" ht="20.25">
      <c r="B6" s="874"/>
      <c r="C6" s="874"/>
      <c r="D6" s="874"/>
      <c r="E6" s="752"/>
      <c r="F6" s="870"/>
      <c r="G6" s="870"/>
      <c r="H6" s="870"/>
      <c r="I6" s="752"/>
      <c r="J6" s="752"/>
      <c r="N6" s="772"/>
      <c r="O6" s="872"/>
      <c r="Q6" s="772"/>
    </row>
    <row r="7" spans="1:26" ht="9" hidden="1" customHeight="1">
      <c r="B7" s="872"/>
      <c r="C7" s="872"/>
      <c r="D7" s="872"/>
      <c r="E7" s="752"/>
      <c r="F7" s="752"/>
      <c r="G7" s="752"/>
      <c r="H7" s="752"/>
      <c r="I7" s="752"/>
      <c r="J7" s="752"/>
      <c r="N7" s="772"/>
      <c r="P7" s="772"/>
      <c r="Q7" s="772"/>
    </row>
    <row r="8" spans="1:26" ht="22.5" customHeight="1" thickBot="1">
      <c r="B8" s="1461" t="str">
        <f>VLOOKUP(E15,SMETKA,3,FALSE)</f>
        <v xml:space="preserve">                                  ОТЧЕТ ЗА КАСОВОТО ИЗПЪЛНЕНИЕ НА БЮДЖЕТА</v>
      </c>
      <c r="C8" s="1019"/>
      <c r="D8" s="1019"/>
      <c r="E8" s="1020"/>
      <c r="F8" s="1020"/>
      <c r="G8" s="1020"/>
      <c r="H8" s="1020"/>
      <c r="I8" s="1020"/>
      <c r="J8" s="1021"/>
      <c r="K8" s="351"/>
      <c r="L8" s="351"/>
      <c r="M8" s="351"/>
      <c r="N8" s="772"/>
      <c r="P8" s="772"/>
      <c r="Q8" s="772"/>
    </row>
    <row r="9" spans="1:26" ht="12" customHeight="1" thickTop="1">
      <c r="B9" s="872"/>
      <c r="C9" s="872"/>
      <c r="D9" s="872"/>
      <c r="E9" s="871"/>
      <c r="F9" s="871"/>
      <c r="G9" s="871"/>
      <c r="H9" s="871"/>
      <c r="I9" s="871"/>
      <c r="J9" s="871"/>
      <c r="K9" s="352"/>
      <c r="L9" s="352"/>
      <c r="M9" s="352"/>
      <c r="N9" s="772"/>
      <c r="P9" s="772"/>
      <c r="Q9" s="772"/>
    </row>
    <row r="10" spans="1:26" ht="18.75">
      <c r="B10" s="873"/>
      <c r="C10" s="873"/>
      <c r="D10" s="873"/>
      <c r="E10" s="752"/>
      <c r="F10" s="1106"/>
      <c r="G10" s="1106"/>
      <c r="H10" s="1106"/>
      <c r="I10" s="752"/>
      <c r="J10" s="752"/>
      <c r="N10" s="772"/>
      <c r="O10" s="873"/>
      <c r="Q10" s="772"/>
    </row>
    <row r="11" spans="1:26" ht="23.25" customHeight="1">
      <c r="B11" s="1831" t="str">
        <f>+OTCHET!B9</f>
        <v>Съвет за електронни медии</v>
      </c>
      <c r="C11" s="1831"/>
      <c r="D11" s="1831"/>
      <c r="E11" s="1787" t="s">
        <v>1717</v>
      </c>
      <c r="F11" s="1788">
        <f>OTCHET!F9</f>
        <v>43830</v>
      </c>
      <c r="G11" s="1855" t="s">
        <v>1496</v>
      </c>
      <c r="H11" s="1856">
        <f>+OTCHET!H9</f>
        <v>121565598</v>
      </c>
      <c r="I11" s="2041">
        <f>+OTCHET!I9</f>
        <v>44000004</v>
      </c>
      <c r="J11" s="2042"/>
      <c r="K11" s="353"/>
      <c r="L11" s="353"/>
      <c r="N11" s="772"/>
      <c r="O11" s="886"/>
      <c r="Q11" s="772"/>
      <c r="R11" s="1002"/>
      <c r="S11" s="1002"/>
      <c r="T11" s="1002"/>
      <c r="U11" s="1002"/>
    </row>
    <row r="12" spans="1:26" ht="23.25" customHeight="1">
      <c r="B12" s="1111" t="s">
        <v>1415</v>
      </c>
      <c r="C12" s="864"/>
      <c r="D12" s="873"/>
      <c r="E12" s="752"/>
      <c r="F12" s="865"/>
      <c r="G12" s="752"/>
      <c r="H12" s="1322"/>
      <c r="I12" s="2110" t="s">
        <v>1630</v>
      </c>
      <c r="J12" s="2110"/>
      <c r="N12" s="772"/>
      <c r="O12" s="864"/>
      <c r="Q12" s="772"/>
      <c r="R12" s="1002"/>
      <c r="S12" s="1002"/>
      <c r="T12" s="1002"/>
      <c r="U12" s="1002"/>
    </row>
    <row r="13" spans="1:26" ht="23.25" customHeight="1">
      <c r="B13" s="1018" t="str">
        <f>+OTCHET!B12</f>
        <v>Съвет за електронни медии</v>
      </c>
      <c r="C13" s="864"/>
      <c r="D13" s="864"/>
      <c r="E13" s="1068" t="str">
        <f>+OTCHET!E12</f>
        <v>код по ЕБК:</v>
      </c>
      <c r="F13" s="1864" t="str">
        <f>+OTCHET!F12</f>
        <v>4400</v>
      </c>
      <c r="G13" s="752"/>
      <c r="H13" s="1322"/>
      <c r="I13" s="2111"/>
      <c r="J13" s="2111"/>
      <c r="N13" s="772"/>
      <c r="O13" s="864"/>
      <c r="Q13" s="772"/>
      <c r="R13" s="1002"/>
      <c r="S13" s="1002"/>
      <c r="T13" s="1002"/>
      <c r="U13" s="1002"/>
    </row>
    <row r="14" spans="1:26" ht="23.25" customHeight="1">
      <c r="B14" s="1115" t="s">
        <v>1414</v>
      </c>
      <c r="C14" s="866"/>
      <c r="D14" s="866"/>
      <c r="E14" s="866"/>
      <c r="F14" s="866"/>
      <c r="G14" s="866"/>
      <c r="H14" s="1322"/>
      <c r="I14" s="2111"/>
      <c r="J14" s="2111"/>
      <c r="N14" s="772"/>
      <c r="O14" s="866"/>
      <c r="Q14" s="772"/>
      <c r="R14" s="1002"/>
      <c r="S14" s="1002"/>
      <c r="T14" s="1002"/>
      <c r="U14" s="1002"/>
    </row>
    <row r="15" spans="1:26" ht="21.75" customHeight="1" thickBot="1">
      <c r="B15" s="1462" t="s">
        <v>1439</v>
      </c>
      <c r="C15" s="746"/>
      <c r="D15" s="746"/>
      <c r="E15" s="1930">
        <f>+OTCHET!E15</f>
        <v>0</v>
      </c>
      <c r="F15" s="1459" t="str">
        <f>OTCHET!F15</f>
        <v>БЮДЖЕТ</v>
      </c>
      <c r="G15" s="866"/>
      <c r="H15" s="770"/>
      <c r="I15" s="770"/>
      <c r="J15" s="1296"/>
      <c r="K15" s="356"/>
      <c r="L15" s="356"/>
      <c r="M15" s="357"/>
      <c r="N15" s="770"/>
      <c r="O15" s="746"/>
      <c r="P15" s="355"/>
      <c r="Q15" s="772"/>
      <c r="R15" s="1002"/>
      <c r="S15" s="1002"/>
      <c r="T15" s="1002"/>
      <c r="U15" s="1002"/>
      <c r="V15" s="1002"/>
      <c r="W15" s="1002"/>
      <c r="Y15" s="1002"/>
      <c r="Z15" s="1002"/>
    </row>
    <row r="16" spans="1:26" ht="16.5" thickBot="1">
      <c r="A16" s="1008"/>
      <c r="B16" s="867"/>
      <c r="C16" s="867"/>
      <c r="D16" s="867"/>
      <c r="E16" s="868"/>
      <c r="F16" s="868"/>
      <c r="G16" s="868"/>
      <c r="H16" s="868"/>
      <c r="I16" s="868"/>
      <c r="J16" s="990" t="s">
        <v>1405</v>
      </c>
      <c r="K16" s="754"/>
      <c r="L16" s="754"/>
      <c r="M16" s="753"/>
      <c r="N16" s="1297"/>
      <c r="O16" s="1298"/>
      <c r="P16" s="887"/>
      <c r="Q16" s="772"/>
      <c r="R16" s="1002"/>
      <c r="S16" s="1002"/>
      <c r="T16" s="1002"/>
      <c r="U16" s="1002"/>
      <c r="V16" s="1002"/>
      <c r="W16" s="1002"/>
      <c r="Y16" s="1002"/>
      <c r="Z16" s="1002"/>
    </row>
    <row r="17" spans="1:26" ht="22.5" customHeight="1">
      <c r="A17" s="1008"/>
      <c r="B17" s="747"/>
      <c r="C17" s="748" t="s">
        <v>692</v>
      </c>
      <c r="D17" s="748"/>
      <c r="E17" s="2114" t="s">
        <v>2239</v>
      </c>
      <c r="F17" s="2116" t="s">
        <v>2240</v>
      </c>
      <c r="G17" s="1299" t="s">
        <v>1404</v>
      </c>
      <c r="H17" s="1300"/>
      <c r="I17" s="1301"/>
      <c r="J17" s="1302"/>
      <c r="K17" s="359"/>
      <c r="L17" s="359"/>
      <c r="M17" s="359"/>
      <c r="N17" s="875"/>
      <c r="O17" s="1909" t="s">
        <v>1408</v>
      </c>
      <c r="P17" s="358"/>
      <c r="Q17" s="772"/>
      <c r="R17" s="1002"/>
      <c r="S17" s="1002"/>
      <c r="T17" s="1002"/>
      <c r="U17" s="1002"/>
      <c r="V17" s="1002"/>
      <c r="W17" s="1002"/>
      <c r="X17" s="1002"/>
      <c r="Y17" s="1002"/>
      <c r="Z17" s="1002"/>
    </row>
    <row r="18" spans="1:26" ht="47.25" customHeight="1">
      <c r="A18" s="1008"/>
      <c r="B18" s="991" t="s">
        <v>1406</v>
      </c>
      <c r="C18" s="749"/>
      <c r="D18" s="749"/>
      <c r="E18" s="2115"/>
      <c r="F18" s="2117"/>
      <c r="G18" s="1303" t="s">
        <v>1317</v>
      </c>
      <c r="H18" s="1304" t="s">
        <v>1016</v>
      </c>
      <c r="I18" s="1304" t="s">
        <v>1306</v>
      </c>
      <c r="J18" s="1305" t="s">
        <v>1307</v>
      </c>
      <c r="K18" s="360" t="s">
        <v>641</v>
      </c>
      <c r="L18" s="360" t="s">
        <v>641</v>
      </c>
      <c r="M18" s="360"/>
      <c r="N18" s="876"/>
      <c r="O18" s="1910"/>
      <c r="P18" s="358"/>
      <c r="Q18" s="887"/>
      <c r="R18" s="1002"/>
      <c r="S18" s="1002"/>
      <c r="T18" s="1002"/>
      <c r="U18" s="1002"/>
      <c r="V18" s="1002"/>
      <c r="W18" s="1002"/>
      <c r="X18" s="1002"/>
      <c r="Y18" s="1002"/>
      <c r="Z18" s="1002"/>
    </row>
    <row r="19" spans="1:26" ht="15.75" hidden="1">
      <c r="A19" s="1008"/>
      <c r="B19" s="750"/>
      <c r="C19" s="750"/>
      <c r="D19" s="750"/>
      <c r="E19" s="992"/>
      <c r="F19" s="992"/>
      <c r="G19" s="993"/>
      <c r="H19" s="994"/>
      <c r="I19" s="994"/>
      <c r="J19" s="995"/>
      <c r="K19" s="361"/>
      <c r="L19" s="361"/>
      <c r="M19" s="361"/>
      <c r="N19" s="876"/>
      <c r="O19" s="1024"/>
      <c r="P19" s="358"/>
      <c r="Q19" s="887"/>
      <c r="R19" s="1002"/>
      <c r="S19" s="1002"/>
      <c r="T19" s="1002"/>
      <c r="U19" s="1002"/>
      <c r="V19" s="1002"/>
      <c r="W19" s="1002"/>
      <c r="X19" s="1002"/>
      <c r="Y19" s="1002"/>
      <c r="Z19" s="1002"/>
    </row>
    <row r="20" spans="1:26" ht="16.5" thickBot="1">
      <c r="A20" s="1008"/>
      <c r="B20" s="1460" t="s">
        <v>1438</v>
      </c>
      <c r="C20" s="996"/>
      <c r="D20" s="996"/>
      <c r="E20" s="1093" t="s">
        <v>344</v>
      </c>
      <c r="F20" s="1093" t="s">
        <v>345</v>
      </c>
      <c r="G20" s="1094" t="s">
        <v>1029</v>
      </c>
      <c r="H20" s="1095" t="s">
        <v>1030</v>
      </c>
      <c r="I20" s="1095" t="s">
        <v>1003</v>
      </c>
      <c r="J20" s="1096" t="s">
        <v>1288</v>
      </c>
      <c r="K20" s="362" t="s">
        <v>643</v>
      </c>
      <c r="L20" s="362" t="s">
        <v>645</v>
      </c>
      <c r="M20" s="362" t="s">
        <v>645</v>
      </c>
      <c r="N20" s="877"/>
      <c r="O20" s="1025"/>
      <c r="P20" s="355"/>
      <c r="Q20" s="887"/>
      <c r="R20" s="1002"/>
      <c r="S20" s="1002"/>
      <c r="T20" s="1002"/>
      <c r="U20" s="1002"/>
      <c r="V20" s="1002"/>
      <c r="W20" s="1002"/>
      <c r="X20" s="1002"/>
      <c r="Y20" s="1002"/>
      <c r="Z20" s="1002"/>
    </row>
    <row r="21" spans="1:26" ht="15.75">
      <c r="A21" s="1008"/>
      <c r="B21" s="751"/>
      <c r="C21" s="751"/>
      <c r="D21" s="751"/>
      <c r="E21" s="755"/>
      <c r="F21" s="755"/>
      <c r="G21" s="891"/>
      <c r="H21" s="892"/>
      <c r="I21" s="892"/>
      <c r="J21" s="893"/>
      <c r="K21" s="363"/>
      <c r="L21" s="363"/>
      <c r="M21" s="363"/>
      <c r="N21" s="878"/>
      <c r="O21" s="1026"/>
      <c r="P21" s="354"/>
      <c r="Q21" s="887"/>
      <c r="R21" s="1002"/>
      <c r="S21" s="1002"/>
      <c r="T21" s="1002"/>
      <c r="U21" s="1002"/>
      <c r="V21" s="1002"/>
      <c r="W21" s="1002"/>
      <c r="X21" s="1002"/>
      <c r="Y21" s="1002"/>
      <c r="Z21" s="1002"/>
    </row>
    <row r="22" spans="1:26" ht="19.5" thickBot="1">
      <c r="A22" s="1008">
        <v>10</v>
      </c>
      <c r="B22" s="783" t="s">
        <v>2213</v>
      </c>
      <c r="C22" s="784" t="s">
        <v>346</v>
      </c>
      <c r="D22" s="785"/>
      <c r="E22" s="786">
        <f t="shared" ref="E22:J22" si="0">+E23+E25+E36+E37</f>
        <v>1200000</v>
      </c>
      <c r="F22" s="786">
        <f t="shared" si="0"/>
        <v>1182443</v>
      </c>
      <c r="G22" s="894">
        <f t="shared" si="0"/>
        <v>1155662</v>
      </c>
      <c r="H22" s="895">
        <f t="shared" si="0"/>
        <v>0</v>
      </c>
      <c r="I22" s="895">
        <f t="shared" si="0"/>
        <v>26781</v>
      </c>
      <c r="J22" s="896">
        <f t="shared" si="0"/>
        <v>0</v>
      </c>
      <c r="K22" s="364">
        <f>+K23+K25+K35+K36+K37</f>
        <v>0</v>
      </c>
      <c r="L22" s="364">
        <f>+L23+L25+L35+L36+L37</f>
        <v>0</v>
      </c>
      <c r="M22" s="364">
        <f>+M23+M25+M35+M36</f>
        <v>0</v>
      </c>
      <c r="N22" s="879"/>
      <c r="O22" s="1027" t="s">
        <v>346</v>
      </c>
      <c r="P22" s="365"/>
      <c r="Q22" s="887"/>
      <c r="R22" s="1002"/>
      <c r="S22" s="1002"/>
      <c r="T22" s="1002"/>
      <c r="U22" s="1002"/>
      <c r="V22" s="1002"/>
      <c r="W22" s="1002"/>
      <c r="X22" s="1002"/>
      <c r="Y22" s="1002"/>
      <c r="Z22" s="1002"/>
    </row>
    <row r="23" spans="1:26" ht="16.5" thickTop="1">
      <c r="A23" s="1008">
        <v>15</v>
      </c>
      <c r="B23" s="781" t="s">
        <v>671</v>
      </c>
      <c r="C23" s="781" t="s">
        <v>42</v>
      </c>
      <c r="D23" s="781"/>
      <c r="E23" s="793">
        <f>OTCHET!E22+OTCHET!E28+OTCHET!E33+OTCHET!E39+OTCHET!E47+OTCHET!E52+OTCHET!E58+OTCHET!E61+OTCHET!E64+OTCHET!E65+OTCHET!E72+OTCHET!E73</f>
        <v>0</v>
      </c>
      <c r="F23" s="793">
        <f t="shared" ref="F23:F88" si="1">+G23+H23+I23+J23</f>
        <v>0</v>
      </c>
      <c r="G23" s="897">
        <f>OTCHET!G22+OTCHET!G28+OTCHET!G33+OTCHET!G39+OTCHET!G47+OTCHET!G52+OTCHET!G58+OTCHET!G61+OTCHET!G64+OTCHET!G65+OTCHET!G72+OTCHET!G73</f>
        <v>0</v>
      </c>
      <c r="H23" s="898">
        <f>OTCHET!H22+OTCHET!H28+OTCHET!H33+OTCHET!H39+OTCHET!H47+OTCHET!H52+OTCHET!H58+OTCHET!H61+OTCHET!H64+OTCHET!H65+OTCHET!H72+OTCHET!H73</f>
        <v>0</v>
      </c>
      <c r="I23" s="898">
        <f>OTCHET!I22+OTCHET!I28+OTCHET!I33+OTCHET!I39+OTCHET!I47+OTCHET!I52+OTCHET!I58+OTCHET!I61+OTCHET!I64+OTCHET!I65+OTCHET!I72+OTCHET!I73</f>
        <v>0</v>
      </c>
      <c r="J23" s="899">
        <f>OTCHET!J22+OTCHET!J28+OTCHET!J33+OTCHET!J39+OTCHET!J47+OTCHET!J52+OTCHET!J58+OTCHET!J61+OTCHET!J64+OTCHET!J65+OTCHET!J72+OTCHET!J73</f>
        <v>0</v>
      </c>
      <c r="K23" s="366"/>
      <c r="L23" s="366"/>
      <c r="M23" s="366"/>
      <c r="N23" s="880"/>
      <c r="O23" s="1028" t="s">
        <v>42</v>
      </c>
      <c r="P23" s="367"/>
      <c r="Q23" s="887"/>
      <c r="R23" s="1002"/>
      <c r="S23" s="1002"/>
      <c r="T23" s="1002"/>
      <c r="U23" s="1002"/>
      <c r="V23" s="1002"/>
      <c r="W23" s="1002"/>
      <c r="X23" s="1002"/>
      <c r="Y23" s="1002"/>
      <c r="Z23" s="1002"/>
    </row>
    <row r="24" spans="1:26" ht="16.5" hidden="1" customHeight="1">
      <c r="A24" s="1008"/>
      <c r="B24" s="802" t="s">
        <v>20</v>
      </c>
      <c r="C24" s="802" t="s">
        <v>17</v>
      </c>
      <c r="D24" s="802"/>
      <c r="E24" s="796"/>
      <c r="F24" s="796">
        <f t="shared" si="1"/>
        <v>0</v>
      </c>
      <c r="G24" s="900"/>
      <c r="H24" s="901"/>
      <c r="I24" s="901"/>
      <c r="J24" s="902"/>
      <c r="K24" s="368"/>
      <c r="L24" s="368"/>
      <c r="M24" s="368"/>
      <c r="N24" s="880"/>
      <c r="O24" s="1029" t="s">
        <v>17</v>
      </c>
      <c r="P24" s="367"/>
      <c r="Q24" s="887"/>
      <c r="R24" s="1002"/>
      <c r="S24" s="1002"/>
      <c r="T24" s="1002"/>
      <c r="U24" s="1002"/>
      <c r="V24" s="1002"/>
      <c r="W24" s="1002"/>
      <c r="X24" s="1002"/>
      <c r="Y24" s="1002"/>
      <c r="Z24" s="1002"/>
    </row>
    <row r="25" spans="1:26" ht="16.5" thickBot="1">
      <c r="A25" s="1008">
        <v>20</v>
      </c>
      <c r="B25" s="742" t="s">
        <v>1299</v>
      </c>
      <c r="C25" s="742" t="s">
        <v>651</v>
      </c>
      <c r="D25" s="742"/>
      <c r="E25" s="800">
        <f>+E26+E30+E31+E32+E33</f>
        <v>1200000</v>
      </c>
      <c r="F25" s="800">
        <f>+F26+F30+F31+F32+F33</f>
        <v>1182443</v>
      </c>
      <c r="G25" s="903">
        <f t="shared" ref="G25:M25" si="2">+G26+G30+G31+G32+G33</f>
        <v>1155662</v>
      </c>
      <c r="H25" s="904">
        <f>+H26+H30+H31+H32+H33</f>
        <v>0</v>
      </c>
      <c r="I25" s="904">
        <f>+I26+I30+I31+I32+I33</f>
        <v>26781</v>
      </c>
      <c r="J25" s="905">
        <f>+J26+J30+J31+J32+J33</f>
        <v>0</v>
      </c>
      <c r="K25" s="364">
        <f t="shared" si="2"/>
        <v>0</v>
      </c>
      <c r="L25" s="364">
        <f t="shared" si="2"/>
        <v>0</v>
      </c>
      <c r="M25" s="364">
        <f t="shared" si="2"/>
        <v>0</v>
      </c>
      <c r="N25" s="880"/>
      <c r="O25" s="1030" t="s">
        <v>651</v>
      </c>
      <c r="P25" s="367"/>
      <c r="Q25" s="887"/>
      <c r="R25" s="1002"/>
      <c r="S25" s="1002"/>
      <c r="T25" s="1002"/>
      <c r="U25" s="1002"/>
      <c r="V25" s="1002"/>
      <c r="W25" s="1002"/>
      <c r="X25" s="1002"/>
      <c r="Y25" s="1002"/>
      <c r="Z25" s="1002"/>
    </row>
    <row r="26" spans="1:26" ht="15.75">
      <c r="A26" s="1008">
        <v>25</v>
      </c>
      <c r="B26" s="744" t="s">
        <v>672</v>
      </c>
      <c r="C26" s="744" t="s">
        <v>652</v>
      </c>
      <c r="D26" s="744"/>
      <c r="E26" s="799">
        <f>OTCHET!E74</f>
        <v>0</v>
      </c>
      <c r="F26" s="799">
        <f t="shared" si="1"/>
        <v>0</v>
      </c>
      <c r="G26" s="906">
        <f>OTCHET!G74</f>
        <v>0</v>
      </c>
      <c r="H26" s="907">
        <f>OTCHET!H74</f>
        <v>0</v>
      </c>
      <c r="I26" s="907">
        <f>OTCHET!I74</f>
        <v>0</v>
      </c>
      <c r="J26" s="908">
        <f>OTCHET!J74</f>
        <v>0</v>
      </c>
      <c r="K26" s="368"/>
      <c r="L26" s="368"/>
      <c r="M26" s="368"/>
      <c r="N26" s="880"/>
      <c r="O26" s="1031" t="s">
        <v>652</v>
      </c>
      <c r="P26" s="367"/>
      <c r="Q26" s="887"/>
      <c r="R26" s="1002"/>
      <c r="S26" s="1002"/>
      <c r="T26" s="1002"/>
      <c r="U26" s="1002"/>
      <c r="V26" s="1002"/>
      <c r="W26" s="1002"/>
      <c r="X26" s="1002"/>
      <c r="Y26" s="1002"/>
      <c r="Z26" s="1002"/>
    </row>
    <row r="27" spans="1:26" ht="15.75">
      <c r="A27" s="1008">
        <v>26</v>
      </c>
      <c r="B27" s="787" t="s">
        <v>1400</v>
      </c>
      <c r="C27" s="788" t="s">
        <v>21</v>
      </c>
      <c r="D27" s="787"/>
      <c r="E27" s="857">
        <f>OTCHET!E75</f>
        <v>0</v>
      </c>
      <c r="F27" s="857">
        <f t="shared" si="1"/>
        <v>0</v>
      </c>
      <c r="G27" s="909">
        <f>OTCHET!G75</f>
        <v>0</v>
      </c>
      <c r="H27" s="910">
        <f>OTCHET!H75</f>
        <v>0</v>
      </c>
      <c r="I27" s="910">
        <f>OTCHET!I75</f>
        <v>0</v>
      </c>
      <c r="J27" s="911">
        <f>OTCHET!J75</f>
        <v>0</v>
      </c>
      <c r="K27" s="370"/>
      <c r="L27" s="370"/>
      <c r="M27" s="370"/>
      <c r="N27" s="880"/>
      <c r="O27" s="997" t="s">
        <v>21</v>
      </c>
      <c r="P27" s="367"/>
      <c r="Q27" s="887"/>
      <c r="R27" s="1002"/>
      <c r="S27" s="1002"/>
      <c r="T27" s="1002"/>
      <c r="U27" s="1002"/>
      <c r="V27" s="1002"/>
      <c r="W27" s="1002"/>
      <c r="X27" s="1002"/>
      <c r="Y27" s="1002"/>
      <c r="Z27" s="1002"/>
    </row>
    <row r="28" spans="1:26" ht="15.75">
      <c r="A28" s="1008">
        <v>30</v>
      </c>
      <c r="B28" s="789" t="s">
        <v>18</v>
      </c>
      <c r="C28" s="790" t="s">
        <v>22</v>
      </c>
      <c r="D28" s="789"/>
      <c r="E28" s="858">
        <f>OTCHET!E77</f>
        <v>0</v>
      </c>
      <c r="F28" s="858">
        <f t="shared" si="1"/>
        <v>0</v>
      </c>
      <c r="G28" s="912">
        <f>OTCHET!G77</f>
        <v>0</v>
      </c>
      <c r="H28" s="913">
        <f>OTCHET!H77</f>
        <v>0</v>
      </c>
      <c r="I28" s="913">
        <f>OTCHET!I77</f>
        <v>0</v>
      </c>
      <c r="J28" s="914">
        <f>OTCHET!J77</f>
        <v>0</v>
      </c>
      <c r="K28" s="369"/>
      <c r="L28" s="369"/>
      <c r="M28" s="369"/>
      <c r="N28" s="880"/>
      <c r="O28" s="998" t="s">
        <v>22</v>
      </c>
      <c r="P28" s="367"/>
      <c r="Q28" s="887"/>
      <c r="R28" s="1002"/>
      <c r="S28" s="1002"/>
      <c r="T28" s="1002"/>
      <c r="U28" s="1002"/>
      <c r="V28" s="1002"/>
      <c r="W28" s="1002"/>
      <c r="X28" s="1002"/>
      <c r="Y28" s="1002"/>
      <c r="Z28" s="1002"/>
    </row>
    <row r="29" spans="1:26" ht="15.75">
      <c r="A29" s="1008">
        <v>35</v>
      </c>
      <c r="B29" s="791" t="s">
        <v>673</v>
      </c>
      <c r="C29" s="792" t="s">
        <v>23</v>
      </c>
      <c r="D29" s="791"/>
      <c r="E29" s="859">
        <f>+OTCHET!E78+OTCHET!E79</f>
        <v>0</v>
      </c>
      <c r="F29" s="859">
        <f t="shared" si="1"/>
        <v>0</v>
      </c>
      <c r="G29" s="915">
        <f>+OTCHET!G78+OTCHET!G79</f>
        <v>0</v>
      </c>
      <c r="H29" s="916">
        <f>+OTCHET!H78+OTCHET!H79</f>
        <v>0</v>
      </c>
      <c r="I29" s="916">
        <f>+OTCHET!I78+OTCHET!I79</f>
        <v>0</v>
      </c>
      <c r="J29" s="917">
        <f>+OTCHET!J78+OTCHET!J79</f>
        <v>0</v>
      </c>
      <c r="K29" s="369"/>
      <c r="L29" s="369"/>
      <c r="M29" s="369"/>
      <c r="N29" s="880"/>
      <c r="O29" s="999" t="s">
        <v>23</v>
      </c>
      <c r="P29" s="367"/>
      <c r="Q29" s="887"/>
      <c r="R29" s="1002"/>
      <c r="S29" s="1002"/>
      <c r="T29" s="1002"/>
      <c r="U29" s="1002"/>
      <c r="V29" s="1002"/>
      <c r="W29" s="1002"/>
      <c r="X29" s="1002"/>
      <c r="Y29" s="1002"/>
      <c r="Z29" s="1002"/>
    </row>
    <row r="30" spans="1:26" ht="15.75">
      <c r="A30" s="1008">
        <v>40</v>
      </c>
      <c r="B30" s="777" t="s">
        <v>2214</v>
      </c>
      <c r="C30" s="777" t="s">
        <v>24</v>
      </c>
      <c r="D30" s="777"/>
      <c r="E30" s="795">
        <f>OTCHET!E90+OTCHET!E93+OTCHET!E94</f>
        <v>1200000</v>
      </c>
      <c r="F30" s="795">
        <f t="shared" si="1"/>
        <v>985213</v>
      </c>
      <c r="G30" s="918">
        <f>OTCHET!G90+OTCHET!G93+OTCHET!G94</f>
        <v>971063</v>
      </c>
      <c r="H30" s="919">
        <f>OTCHET!H90+OTCHET!H93+OTCHET!H94</f>
        <v>0</v>
      </c>
      <c r="I30" s="919">
        <f>OTCHET!I90+OTCHET!I93+OTCHET!I94</f>
        <v>14150</v>
      </c>
      <c r="J30" s="920">
        <f>OTCHET!J90+OTCHET!J93+OTCHET!J94</f>
        <v>0</v>
      </c>
      <c r="K30" s="369"/>
      <c r="L30" s="369"/>
      <c r="M30" s="369"/>
      <c r="N30" s="880"/>
      <c r="O30" s="1032" t="s">
        <v>24</v>
      </c>
      <c r="P30" s="367"/>
      <c r="Q30" s="887"/>
      <c r="R30" s="1002"/>
      <c r="S30" s="1002"/>
      <c r="T30" s="1002"/>
      <c r="U30" s="1002"/>
      <c r="V30" s="1002"/>
      <c r="W30" s="1002"/>
      <c r="X30" s="1002"/>
      <c r="Y30" s="1002"/>
      <c r="Z30" s="1002"/>
    </row>
    <row r="31" spans="1:26" ht="15.75">
      <c r="A31" s="1008">
        <v>45</v>
      </c>
      <c r="B31" s="778" t="s">
        <v>0</v>
      </c>
      <c r="C31" s="778" t="s">
        <v>653</v>
      </c>
      <c r="D31" s="778"/>
      <c r="E31" s="794">
        <f>OTCHET!E108</f>
        <v>0</v>
      </c>
      <c r="F31" s="794">
        <f t="shared" si="1"/>
        <v>180516</v>
      </c>
      <c r="G31" s="921">
        <f>OTCHET!G108</f>
        <v>179671</v>
      </c>
      <c r="H31" s="922">
        <f>OTCHET!H108</f>
        <v>0</v>
      </c>
      <c r="I31" s="922">
        <f>OTCHET!I108</f>
        <v>0</v>
      </c>
      <c r="J31" s="923">
        <f>OTCHET!J108</f>
        <v>845</v>
      </c>
      <c r="K31" s="369"/>
      <c r="L31" s="369"/>
      <c r="M31" s="369"/>
      <c r="N31" s="880"/>
      <c r="O31" s="1033" t="s">
        <v>653</v>
      </c>
      <c r="P31" s="367"/>
      <c r="Q31" s="887"/>
      <c r="R31" s="1002"/>
      <c r="S31" s="1002"/>
      <c r="T31" s="1002"/>
      <c r="U31" s="1002"/>
      <c r="V31" s="1002"/>
      <c r="W31" s="1002"/>
      <c r="X31" s="1002"/>
      <c r="Y31" s="1002"/>
      <c r="Z31" s="1002"/>
    </row>
    <row r="32" spans="1:26" ht="15.75">
      <c r="A32" s="1008">
        <v>50</v>
      </c>
      <c r="B32" s="778" t="s">
        <v>1</v>
      </c>
      <c r="C32" s="778" t="s">
        <v>734</v>
      </c>
      <c r="D32" s="778"/>
      <c r="E32" s="794">
        <f>OTCHET!E112+OTCHET!E121+OTCHET!E137+OTCHET!E138</f>
        <v>0</v>
      </c>
      <c r="F32" s="794">
        <f t="shared" si="1"/>
        <v>16714</v>
      </c>
      <c r="G32" s="921">
        <f>OTCHET!G112+OTCHET!G121+OTCHET!G137+OTCHET!G138</f>
        <v>4928</v>
      </c>
      <c r="H32" s="922">
        <f>OTCHET!H112+OTCHET!H121+OTCHET!H137+OTCHET!H138</f>
        <v>0</v>
      </c>
      <c r="I32" s="922">
        <f>OTCHET!I112+OTCHET!I121+OTCHET!I137+OTCHET!I138</f>
        <v>12631</v>
      </c>
      <c r="J32" s="923">
        <f>OTCHET!J112+OTCHET!J121+OTCHET!J137+OTCHET!J138</f>
        <v>-845</v>
      </c>
      <c r="K32" s="371"/>
      <c r="L32" s="371"/>
      <c r="M32" s="371"/>
      <c r="N32" s="880"/>
      <c r="O32" s="1033" t="s">
        <v>734</v>
      </c>
      <c r="P32" s="367"/>
      <c r="Q32" s="887"/>
      <c r="R32" s="1002"/>
      <c r="S32" s="1002"/>
      <c r="T32" s="1002"/>
      <c r="U32" s="1002"/>
      <c r="V32" s="1002"/>
      <c r="W32" s="1002"/>
      <c r="X32" s="1002"/>
      <c r="Y32" s="1002"/>
      <c r="Z32" s="1002"/>
    </row>
    <row r="33" spans="1:26" ht="16.5" thickBot="1">
      <c r="A33" s="1008">
        <v>51</v>
      </c>
      <c r="B33" s="779" t="s">
        <v>695</v>
      </c>
      <c r="C33" s="780" t="s">
        <v>54</v>
      </c>
      <c r="D33" s="779"/>
      <c r="E33" s="796">
        <f>OTCHET!E125</f>
        <v>0</v>
      </c>
      <c r="F33" s="796">
        <f t="shared" si="1"/>
        <v>0</v>
      </c>
      <c r="G33" s="900">
        <f>OTCHET!G125</f>
        <v>0</v>
      </c>
      <c r="H33" s="901">
        <f>OTCHET!H125</f>
        <v>0</v>
      </c>
      <c r="I33" s="901">
        <f>OTCHET!I125</f>
        <v>0</v>
      </c>
      <c r="J33" s="902">
        <f>OTCHET!J125</f>
        <v>0</v>
      </c>
      <c r="K33" s="371"/>
      <c r="L33" s="371"/>
      <c r="M33" s="371"/>
      <c r="N33" s="880"/>
      <c r="O33" s="1029" t="s">
        <v>54</v>
      </c>
      <c r="P33" s="367"/>
      <c r="Q33" s="887"/>
      <c r="R33" s="1002"/>
      <c r="S33" s="1002"/>
      <c r="T33" s="1002"/>
      <c r="U33" s="1002"/>
      <c r="V33" s="1002"/>
      <c r="W33" s="1002"/>
      <c r="X33" s="1002"/>
      <c r="Y33" s="1002"/>
      <c r="Z33" s="1002"/>
    </row>
    <row r="34" spans="1:26" ht="16.5" hidden="1" customHeight="1" thickBot="1">
      <c r="A34" s="1008">
        <v>52</v>
      </c>
      <c r="B34" s="741"/>
      <c r="C34" s="743"/>
      <c r="D34" s="743"/>
      <c r="E34" s="797"/>
      <c r="F34" s="797">
        <f t="shared" si="1"/>
        <v>0</v>
      </c>
      <c r="G34" s="924"/>
      <c r="H34" s="925"/>
      <c r="I34" s="925"/>
      <c r="J34" s="926"/>
      <c r="K34" s="371"/>
      <c r="L34" s="371"/>
      <c r="M34" s="371"/>
      <c r="N34" s="880"/>
      <c r="O34" s="1034"/>
      <c r="P34" s="367"/>
      <c r="Q34" s="887"/>
      <c r="R34" s="1002"/>
      <c r="S34" s="1002"/>
      <c r="T34" s="1002"/>
      <c r="U34" s="1002"/>
      <c r="V34" s="1002"/>
      <c r="W34" s="1002"/>
      <c r="X34" s="1002"/>
      <c r="Y34" s="1002"/>
      <c r="Z34" s="1002"/>
    </row>
    <row r="35" spans="1:26" ht="16.5" hidden="1" customHeight="1" thickBot="1">
      <c r="A35" s="1008"/>
      <c r="B35" s="745"/>
      <c r="C35" s="745"/>
      <c r="D35" s="745"/>
      <c r="E35" s="798"/>
      <c r="F35" s="798">
        <f t="shared" si="1"/>
        <v>0</v>
      </c>
      <c r="G35" s="927"/>
      <c r="H35" s="928"/>
      <c r="I35" s="928"/>
      <c r="J35" s="929"/>
      <c r="K35" s="372"/>
      <c r="L35" s="372"/>
      <c r="M35" s="372"/>
      <c r="N35" s="880"/>
      <c r="O35" s="1035"/>
      <c r="P35" s="367"/>
      <c r="Q35" s="887"/>
      <c r="R35" s="1002"/>
      <c r="S35" s="1002"/>
      <c r="T35" s="1002"/>
      <c r="U35" s="1002"/>
      <c r="V35" s="1002"/>
      <c r="W35" s="1002"/>
      <c r="X35" s="1002"/>
      <c r="Y35" s="1002"/>
      <c r="Z35" s="1002"/>
    </row>
    <row r="36" spans="1:26" ht="16.5" thickBot="1">
      <c r="A36" s="1008">
        <v>60</v>
      </c>
      <c r="B36" s="773" t="s">
        <v>12</v>
      </c>
      <c r="C36" s="773" t="s">
        <v>654</v>
      </c>
      <c r="D36" s="773"/>
      <c r="E36" s="774">
        <f>+OTCHET!E139</f>
        <v>0</v>
      </c>
      <c r="F36" s="774">
        <f t="shared" si="1"/>
        <v>0</v>
      </c>
      <c r="G36" s="930">
        <f>+OTCHET!G139</f>
        <v>0</v>
      </c>
      <c r="H36" s="931">
        <f>+OTCHET!H139</f>
        <v>0</v>
      </c>
      <c r="I36" s="931">
        <f>+OTCHET!I139</f>
        <v>0</v>
      </c>
      <c r="J36" s="932">
        <f>+OTCHET!J139</f>
        <v>0</v>
      </c>
      <c r="K36" s="373"/>
      <c r="L36" s="373"/>
      <c r="M36" s="373"/>
      <c r="N36" s="881"/>
      <c r="O36" s="1036" t="s">
        <v>654</v>
      </c>
      <c r="P36" s="367"/>
      <c r="Q36" s="887"/>
      <c r="R36" s="1002"/>
      <c r="S36" s="1002"/>
      <c r="T36" s="1002"/>
      <c r="U36" s="1002"/>
      <c r="V36" s="1002"/>
      <c r="W36" s="1002"/>
      <c r="X36" s="1002"/>
      <c r="Y36" s="1002"/>
      <c r="Z36" s="1002"/>
    </row>
    <row r="37" spans="1:26" ht="15.75">
      <c r="A37" s="1008">
        <v>65</v>
      </c>
      <c r="B37" s="775" t="s">
        <v>1097</v>
      </c>
      <c r="C37" s="775" t="s">
        <v>347</v>
      </c>
      <c r="D37" s="775"/>
      <c r="E37" s="776">
        <f>OTCHET!E142+OTCHET!E151+OTCHET!E160</f>
        <v>0</v>
      </c>
      <c r="F37" s="776">
        <f t="shared" si="1"/>
        <v>0</v>
      </c>
      <c r="G37" s="933">
        <f>OTCHET!G142+OTCHET!G151+OTCHET!G160</f>
        <v>0</v>
      </c>
      <c r="H37" s="934">
        <f>OTCHET!H142+OTCHET!H151+OTCHET!H160</f>
        <v>0</v>
      </c>
      <c r="I37" s="934">
        <f>OTCHET!I142+OTCHET!I151+OTCHET!I160</f>
        <v>0</v>
      </c>
      <c r="J37" s="935">
        <f>OTCHET!J142+OTCHET!J151+OTCHET!J160</f>
        <v>0</v>
      </c>
      <c r="K37" s="374"/>
      <c r="L37" s="374"/>
      <c r="M37" s="374"/>
      <c r="N37" s="881"/>
      <c r="O37" s="1037" t="s">
        <v>347</v>
      </c>
      <c r="P37" s="367"/>
      <c r="Q37" s="885"/>
      <c r="R37" s="1002"/>
      <c r="S37" s="1002"/>
      <c r="T37" s="1002"/>
      <c r="U37" s="1002"/>
      <c r="V37" s="1002"/>
      <c r="W37" s="1002"/>
      <c r="X37" s="1002"/>
      <c r="Y37" s="1002"/>
      <c r="Z37" s="1002"/>
    </row>
    <row r="38" spans="1:26" ht="19.5" thickBot="1">
      <c r="A38" s="772">
        <v>70</v>
      </c>
      <c r="B38" s="806" t="s">
        <v>679</v>
      </c>
      <c r="C38" s="807" t="s">
        <v>658</v>
      </c>
      <c r="D38" s="808"/>
      <c r="E38" s="809">
        <f t="shared" ref="E38:J38" si="3">E39+E43+E44+E46+SUM(E48:E52)+E55</f>
        <v>1729700</v>
      </c>
      <c r="F38" s="809">
        <f t="shared" si="3"/>
        <v>1716776</v>
      </c>
      <c r="G38" s="1877">
        <f t="shared" si="3"/>
        <v>1344940</v>
      </c>
      <c r="H38" s="1878">
        <f t="shared" si="3"/>
        <v>0</v>
      </c>
      <c r="I38" s="1878">
        <f t="shared" si="3"/>
        <v>24524</v>
      </c>
      <c r="J38" s="1879">
        <f t="shared" si="3"/>
        <v>347312</v>
      </c>
      <c r="K38" s="375">
        <f>SUM(K40:K54)-K45-K47-K53</f>
        <v>0</v>
      </c>
      <c r="L38" s="375">
        <f>SUM(L40:L54)-L45-L47-L53</f>
        <v>0</v>
      </c>
      <c r="M38" s="375">
        <f>SUM(M40:M53)-M45-M52</f>
        <v>0</v>
      </c>
      <c r="N38" s="880"/>
      <c r="O38" s="1038" t="s">
        <v>658</v>
      </c>
      <c r="P38" s="376"/>
      <c r="Q38" s="888"/>
      <c r="R38" s="1003"/>
      <c r="S38" s="1003"/>
      <c r="T38" s="1003"/>
      <c r="U38" s="1003"/>
      <c r="V38" s="1003"/>
      <c r="W38" s="1003"/>
      <c r="X38" s="1004"/>
      <c r="Y38" s="1003"/>
      <c r="Z38" s="1003"/>
    </row>
    <row r="39" spans="1:26" ht="17.25" thickTop="1" thickBot="1">
      <c r="A39" s="772">
        <v>75</v>
      </c>
      <c r="B39" s="1880" t="s">
        <v>2172</v>
      </c>
      <c r="C39" s="1881" t="s">
        <v>655</v>
      </c>
      <c r="D39" s="1880"/>
      <c r="E39" s="1882">
        <f t="shared" ref="E39:J39" si="4">SUM(E40:E42)</f>
        <v>1216700</v>
      </c>
      <c r="F39" s="1882">
        <f t="shared" si="4"/>
        <v>1208546</v>
      </c>
      <c r="G39" s="1883">
        <f t="shared" si="4"/>
        <v>856338</v>
      </c>
      <c r="H39" s="1884">
        <f t="shared" si="4"/>
        <v>0</v>
      </c>
      <c r="I39" s="1884">
        <f t="shared" si="4"/>
        <v>4896</v>
      </c>
      <c r="J39" s="1885">
        <f t="shared" si="4"/>
        <v>347312</v>
      </c>
      <c r="K39" s="368"/>
      <c r="L39" s="368"/>
      <c r="M39" s="368"/>
      <c r="N39" s="882"/>
      <c r="O39" s="1028" t="s">
        <v>2179</v>
      </c>
      <c r="P39" s="376"/>
      <c r="Q39" s="888"/>
      <c r="R39" s="1003"/>
      <c r="S39" s="1003"/>
      <c r="T39" s="1003"/>
      <c r="U39" s="1003"/>
      <c r="V39" s="1003"/>
      <c r="W39" s="1003"/>
      <c r="X39" s="1004"/>
      <c r="Y39" s="1003"/>
      <c r="Z39" s="1003"/>
    </row>
    <row r="40" spans="1:26" ht="15.75">
      <c r="A40" s="772">
        <v>75</v>
      </c>
      <c r="B40" s="1886" t="s">
        <v>2173</v>
      </c>
      <c r="C40" s="1887" t="s">
        <v>655</v>
      </c>
      <c r="D40" s="1898"/>
      <c r="E40" s="1904">
        <f>OTCHET!E187</f>
        <v>894866</v>
      </c>
      <c r="F40" s="1904">
        <f t="shared" si="1"/>
        <v>894024</v>
      </c>
      <c r="G40" s="1901">
        <f>OTCHET!G187</f>
        <v>765319</v>
      </c>
      <c r="H40" s="1888">
        <f>OTCHET!H187</f>
        <v>0</v>
      </c>
      <c r="I40" s="1888">
        <f>OTCHET!I187</f>
        <v>-159</v>
      </c>
      <c r="J40" s="1889">
        <f>OTCHET!J187</f>
        <v>128864</v>
      </c>
      <c r="K40" s="368"/>
      <c r="L40" s="368"/>
      <c r="M40" s="368"/>
      <c r="N40" s="882"/>
      <c r="O40" s="1040" t="s">
        <v>655</v>
      </c>
      <c r="P40" s="376"/>
      <c r="Q40" s="888"/>
      <c r="R40" s="1003"/>
      <c r="S40" s="1003"/>
      <c r="T40" s="1003"/>
      <c r="U40" s="1003"/>
      <c r="V40" s="1003"/>
      <c r="W40" s="1003"/>
      <c r="X40" s="1004"/>
      <c r="Y40" s="1003"/>
      <c r="Z40" s="1003"/>
    </row>
    <row r="41" spans="1:26" ht="15.75">
      <c r="A41" s="772">
        <v>80</v>
      </c>
      <c r="B41" s="1890" t="s">
        <v>2174</v>
      </c>
      <c r="C41" s="1891" t="s">
        <v>656</v>
      </c>
      <c r="D41" s="1899"/>
      <c r="E41" s="1905">
        <f>OTCHET!E190</f>
        <v>97673</v>
      </c>
      <c r="F41" s="1905">
        <f t="shared" si="1"/>
        <v>97179</v>
      </c>
      <c r="G41" s="1902">
        <f>OTCHET!G190</f>
        <v>91019</v>
      </c>
      <c r="H41" s="1892">
        <f>OTCHET!H190</f>
        <v>0</v>
      </c>
      <c r="I41" s="1892">
        <f>OTCHET!I190</f>
        <v>5055</v>
      </c>
      <c r="J41" s="1893">
        <f>OTCHET!J190</f>
        <v>1105</v>
      </c>
      <c r="K41" s="369"/>
      <c r="L41" s="369"/>
      <c r="M41" s="369"/>
      <c r="N41" s="882"/>
      <c r="O41" s="1033" t="s">
        <v>656</v>
      </c>
      <c r="P41" s="376"/>
      <c r="Q41" s="888"/>
      <c r="R41" s="1003"/>
      <c r="S41" s="1003"/>
      <c r="T41" s="1003"/>
      <c r="U41" s="1003"/>
      <c r="V41" s="1003"/>
      <c r="W41" s="1003"/>
      <c r="X41" s="1004"/>
      <c r="Y41" s="1003"/>
      <c r="Z41" s="1003"/>
    </row>
    <row r="42" spans="1:26" ht="15.75">
      <c r="A42" s="772">
        <v>85</v>
      </c>
      <c r="B42" s="1894" t="s">
        <v>2175</v>
      </c>
      <c r="C42" s="1895" t="s">
        <v>696</v>
      </c>
      <c r="D42" s="1900"/>
      <c r="E42" s="1906">
        <f>+OTCHET!E196+OTCHET!E204</f>
        <v>224161</v>
      </c>
      <c r="F42" s="1906">
        <f t="shared" si="1"/>
        <v>217343</v>
      </c>
      <c r="G42" s="1903">
        <f>+OTCHET!G196+OTCHET!G204</f>
        <v>0</v>
      </c>
      <c r="H42" s="1896">
        <f>+OTCHET!H196+OTCHET!H204</f>
        <v>0</v>
      </c>
      <c r="I42" s="1896">
        <f>+OTCHET!I196+OTCHET!I204</f>
        <v>0</v>
      </c>
      <c r="J42" s="1897">
        <f>+OTCHET!J196+OTCHET!J204</f>
        <v>217343</v>
      </c>
      <c r="K42" s="369"/>
      <c r="L42" s="369"/>
      <c r="M42" s="369"/>
      <c r="N42" s="882"/>
      <c r="O42" s="1033" t="s">
        <v>696</v>
      </c>
      <c r="P42" s="376"/>
      <c r="Q42" s="888"/>
      <c r="R42" s="1003"/>
      <c r="S42" s="1003"/>
      <c r="T42" s="1003"/>
      <c r="U42" s="1003"/>
      <c r="V42" s="1003"/>
      <c r="W42" s="1003"/>
      <c r="X42" s="1004"/>
      <c r="Y42" s="1003"/>
      <c r="Z42" s="1003"/>
    </row>
    <row r="43" spans="1:26" ht="15.75">
      <c r="A43" s="772">
        <v>90</v>
      </c>
      <c r="B43" s="810" t="s">
        <v>2176</v>
      </c>
      <c r="C43" s="811" t="s">
        <v>1297</v>
      </c>
      <c r="D43" s="810"/>
      <c r="E43" s="812">
        <f>+OTCHET!E205+OTCHET!E223+OTCHET!E271</f>
        <v>417000</v>
      </c>
      <c r="F43" s="812">
        <f t="shared" si="1"/>
        <v>416126</v>
      </c>
      <c r="G43" s="939">
        <f>+OTCHET!G205+OTCHET!G223+OTCHET!G271</f>
        <v>396498</v>
      </c>
      <c r="H43" s="940">
        <f>+OTCHET!H205+OTCHET!H223+OTCHET!H271</f>
        <v>0</v>
      </c>
      <c r="I43" s="940">
        <f>+OTCHET!I205+OTCHET!I223+OTCHET!I271</f>
        <v>19628</v>
      </c>
      <c r="J43" s="941">
        <f>+OTCHET!J205+OTCHET!J223+OTCHET!J271</f>
        <v>0</v>
      </c>
      <c r="K43" s="369"/>
      <c r="L43" s="369"/>
      <c r="M43" s="369"/>
      <c r="N43" s="882"/>
      <c r="O43" s="1033" t="s">
        <v>1297</v>
      </c>
      <c r="P43" s="376"/>
      <c r="Q43" s="888"/>
      <c r="R43" s="1003"/>
      <c r="S43" s="1003"/>
      <c r="T43" s="1003"/>
      <c r="U43" s="1003"/>
      <c r="V43" s="1003"/>
      <c r="W43" s="1003"/>
      <c r="X43" s="1004"/>
      <c r="Y43" s="1003"/>
      <c r="Z43" s="1003"/>
    </row>
    <row r="44" spans="1:26" ht="15.75">
      <c r="A44" s="772">
        <v>95</v>
      </c>
      <c r="B44" s="804" t="s">
        <v>2177</v>
      </c>
      <c r="C44" s="802" t="s">
        <v>657</v>
      </c>
      <c r="D44" s="804"/>
      <c r="E44" s="796">
        <f>+OTCHET!E227+OTCHET!E233+OTCHET!E236+OTCHET!E237+OTCHET!E238+OTCHET!E239+OTCHET!E240</f>
        <v>0</v>
      </c>
      <c r="F44" s="796">
        <f t="shared" si="1"/>
        <v>0</v>
      </c>
      <c r="G44" s="900">
        <f>+OTCHET!G227+OTCHET!G233+OTCHET!G236+OTCHET!G237+OTCHET!G238+OTCHET!G239+OTCHET!G240</f>
        <v>0</v>
      </c>
      <c r="H44" s="901">
        <f>+OTCHET!H227+OTCHET!H233+OTCHET!H236+OTCHET!H237+OTCHET!H238+OTCHET!H239+OTCHET!H240</f>
        <v>0</v>
      </c>
      <c r="I44" s="901">
        <f>+OTCHET!I227+OTCHET!I233+OTCHET!I236+OTCHET!I237+OTCHET!I238+OTCHET!I239+OTCHET!I240</f>
        <v>0</v>
      </c>
      <c r="J44" s="902">
        <f>+OTCHET!J227+OTCHET!J233+OTCHET!J236+OTCHET!J237+OTCHET!J238+OTCHET!J239+OTCHET!J240</f>
        <v>0</v>
      </c>
      <c r="K44" s="369"/>
      <c r="L44" s="369"/>
      <c r="M44" s="369"/>
      <c r="N44" s="882"/>
      <c r="O44" s="1029" t="s">
        <v>657</v>
      </c>
      <c r="P44" s="376"/>
      <c r="Q44" s="888"/>
      <c r="R44" s="1003"/>
      <c r="S44" s="1003"/>
      <c r="T44" s="1003"/>
      <c r="U44" s="1003"/>
      <c r="V44" s="1003"/>
      <c r="W44" s="1003"/>
      <c r="X44" s="1004"/>
      <c r="Y44" s="1003"/>
      <c r="Z44" s="1003"/>
    </row>
    <row r="45" spans="1:26" ht="15.75">
      <c r="A45" s="772">
        <v>100</v>
      </c>
      <c r="B45" s="813" t="s">
        <v>699</v>
      </c>
      <c r="C45" s="813" t="s">
        <v>25</v>
      </c>
      <c r="D45" s="813"/>
      <c r="E45" s="814">
        <f>+OTCHET!E236+OTCHET!E237+OTCHET!E238+OTCHET!E239+OTCHET!E243+OTCHET!E244+OTCHET!E248</f>
        <v>0</v>
      </c>
      <c r="F45" s="814">
        <f t="shared" si="1"/>
        <v>0</v>
      </c>
      <c r="G45" s="936">
        <f>+OTCHET!G236+OTCHET!G237+OTCHET!G238+OTCHET!G239+OTCHET!G243+OTCHET!G244+OTCHET!G248</f>
        <v>0</v>
      </c>
      <c r="H45" s="937">
        <f>+OTCHET!H236+OTCHET!H237+OTCHET!H238+OTCHET!H239+OTCHET!H243+OTCHET!H244+OTCHET!H248</f>
        <v>0</v>
      </c>
      <c r="I45" s="509">
        <f>+OTCHET!I236+OTCHET!I237+OTCHET!I238+OTCHET!I239+OTCHET!I243+OTCHET!I244+OTCHET!I248</f>
        <v>0</v>
      </c>
      <c r="J45" s="938">
        <f>+OTCHET!J236+OTCHET!J237+OTCHET!J238+OTCHET!J239+OTCHET!J243+OTCHET!J244+OTCHET!J248</f>
        <v>0</v>
      </c>
      <c r="K45" s="369"/>
      <c r="L45" s="369"/>
      <c r="M45" s="369"/>
      <c r="N45" s="882"/>
      <c r="O45" s="1039" t="s">
        <v>25</v>
      </c>
      <c r="P45" s="376"/>
      <c r="Q45" s="888"/>
      <c r="R45" s="1003"/>
      <c r="S45" s="1003"/>
      <c r="T45" s="1003"/>
      <c r="U45" s="1003"/>
      <c r="V45" s="1003"/>
      <c r="W45" s="1003"/>
      <c r="X45" s="1004"/>
      <c r="Y45" s="1003"/>
      <c r="Z45" s="1003"/>
    </row>
    <row r="46" spans="1:26" ht="15.75">
      <c r="A46" s="772">
        <v>105</v>
      </c>
      <c r="B46" s="810" t="s">
        <v>2178</v>
      </c>
      <c r="C46" s="811" t="s">
        <v>1298</v>
      </c>
      <c r="D46" s="810"/>
      <c r="E46" s="812">
        <f>+OTCHET!E255+OTCHET!E256+OTCHET!E257+OTCHET!E258</f>
        <v>0</v>
      </c>
      <c r="F46" s="812">
        <f t="shared" si="1"/>
        <v>0</v>
      </c>
      <c r="G46" s="939">
        <f>+OTCHET!G255+OTCHET!G256+OTCHET!G257+OTCHET!G258</f>
        <v>0</v>
      </c>
      <c r="H46" s="940">
        <f>+OTCHET!H255+OTCHET!H256+OTCHET!H257+OTCHET!H258</f>
        <v>0</v>
      </c>
      <c r="I46" s="940">
        <f>+OTCHET!I255+OTCHET!I256+OTCHET!I257+OTCHET!I258</f>
        <v>0</v>
      </c>
      <c r="J46" s="941">
        <f>+OTCHET!J255+OTCHET!J256+OTCHET!J257+OTCHET!J258</f>
        <v>0</v>
      </c>
      <c r="K46" s="369"/>
      <c r="L46" s="369"/>
      <c r="M46" s="369"/>
      <c r="N46" s="882"/>
      <c r="O46" s="1040" t="s">
        <v>1298</v>
      </c>
      <c r="P46" s="376"/>
      <c r="Q46" s="888"/>
      <c r="R46" s="1003"/>
      <c r="S46" s="1003"/>
      <c r="T46" s="1003"/>
      <c r="U46" s="1003"/>
      <c r="V46" s="1003"/>
      <c r="W46" s="1003"/>
      <c r="X46" s="1004"/>
      <c r="Y46" s="1003"/>
      <c r="Z46" s="1003"/>
    </row>
    <row r="47" spans="1:26" ht="15.75">
      <c r="A47" s="772">
        <v>106</v>
      </c>
      <c r="B47" s="813" t="s">
        <v>833</v>
      </c>
      <c r="C47" s="813" t="s">
        <v>834</v>
      </c>
      <c r="D47" s="813"/>
      <c r="E47" s="814">
        <f>+OTCHET!E256</f>
        <v>0</v>
      </c>
      <c r="F47" s="814">
        <f t="shared" si="1"/>
        <v>0</v>
      </c>
      <c r="G47" s="936">
        <f>+OTCHET!G256</f>
        <v>0</v>
      </c>
      <c r="H47" s="937">
        <f>+OTCHET!H256</f>
        <v>0</v>
      </c>
      <c r="I47" s="509">
        <f>+OTCHET!I256</f>
        <v>0</v>
      </c>
      <c r="J47" s="938">
        <f>+OTCHET!J256</f>
        <v>0</v>
      </c>
      <c r="K47" s="369"/>
      <c r="L47" s="369"/>
      <c r="M47" s="369"/>
      <c r="N47" s="882"/>
      <c r="O47" s="1039" t="s">
        <v>834</v>
      </c>
      <c r="P47" s="376"/>
      <c r="Q47" s="888"/>
      <c r="R47" s="1003"/>
      <c r="S47" s="1003"/>
      <c r="T47" s="1003"/>
      <c r="U47" s="1003"/>
      <c r="V47" s="1003"/>
      <c r="W47" s="1003"/>
      <c r="X47" s="1004"/>
      <c r="Y47" s="1003"/>
      <c r="Z47" s="1003"/>
    </row>
    <row r="48" spans="1:26" ht="15.75">
      <c r="A48" s="772">
        <v>107</v>
      </c>
      <c r="B48" s="782" t="s">
        <v>2180</v>
      </c>
      <c r="C48" s="782" t="s">
        <v>43</v>
      </c>
      <c r="D48" s="801"/>
      <c r="E48" s="794">
        <f>+OTCHET!E265+OTCHET!E269+OTCHET!E270</f>
        <v>0</v>
      </c>
      <c r="F48" s="794">
        <f t="shared" si="1"/>
        <v>0</v>
      </c>
      <c r="G48" s="918">
        <f>+OTCHET!G265+OTCHET!G269+OTCHET!G270</f>
        <v>0</v>
      </c>
      <c r="H48" s="919">
        <f>+OTCHET!H265+OTCHET!H269+OTCHET!H270</f>
        <v>0</v>
      </c>
      <c r="I48" s="919">
        <f>+OTCHET!I265+OTCHET!I269+OTCHET!I270</f>
        <v>0</v>
      </c>
      <c r="J48" s="920">
        <f>+OTCHET!J265+OTCHET!J269+OTCHET!J270</f>
        <v>0</v>
      </c>
      <c r="K48" s="369"/>
      <c r="L48" s="369"/>
      <c r="M48" s="369"/>
      <c r="N48" s="882"/>
      <c r="O48" s="1033" t="s">
        <v>2186</v>
      </c>
      <c r="P48" s="376"/>
      <c r="Q48" s="888"/>
      <c r="R48" s="1003"/>
      <c r="S48" s="1003"/>
      <c r="T48" s="1003"/>
      <c r="U48" s="1003"/>
      <c r="V48" s="1003"/>
      <c r="W48" s="1003"/>
      <c r="X48" s="1004"/>
      <c r="Y48" s="1003"/>
      <c r="Z48" s="1003"/>
    </row>
    <row r="49" spans="1:26" ht="15.75">
      <c r="A49" s="772">
        <v>108</v>
      </c>
      <c r="B49" s="782" t="s">
        <v>2181</v>
      </c>
      <c r="C49" s="782" t="s">
        <v>44</v>
      </c>
      <c r="D49" s="801"/>
      <c r="E49" s="794">
        <f>OTCHET!E275+OTCHET!E276+OTCHET!E284+OTCHET!E287</f>
        <v>96000</v>
      </c>
      <c r="F49" s="794">
        <f t="shared" si="1"/>
        <v>92104</v>
      </c>
      <c r="G49" s="921">
        <f>OTCHET!G275+OTCHET!G276+OTCHET!G284+OTCHET!G287</f>
        <v>92104</v>
      </c>
      <c r="H49" s="922">
        <f>OTCHET!H275+OTCHET!H276+OTCHET!H284+OTCHET!H287</f>
        <v>0</v>
      </c>
      <c r="I49" s="922">
        <f>OTCHET!I275+OTCHET!I276+OTCHET!I284+OTCHET!I287</f>
        <v>0</v>
      </c>
      <c r="J49" s="923">
        <f>OTCHET!J275+OTCHET!J276+OTCHET!J284+OTCHET!J287</f>
        <v>0</v>
      </c>
      <c r="K49" s="369"/>
      <c r="L49" s="369"/>
      <c r="M49" s="369"/>
      <c r="N49" s="882"/>
      <c r="O49" s="1033" t="s">
        <v>44</v>
      </c>
      <c r="P49" s="376"/>
      <c r="Q49" s="888"/>
      <c r="R49" s="1003"/>
      <c r="S49" s="1003"/>
      <c r="T49" s="1003"/>
      <c r="U49" s="1003"/>
      <c r="V49" s="1003"/>
      <c r="W49" s="1003"/>
      <c r="X49" s="1004"/>
      <c r="Y49" s="1003"/>
      <c r="Z49" s="1003"/>
    </row>
    <row r="50" spans="1:26" ht="15.75">
      <c r="A50" s="772">
        <v>110</v>
      </c>
      <c r="B50" s="782" t="s">
        <v>2182</v>
      </c>
      <c r="C50" s="782" t="s">
        <v>45</v>
      </c>
      <c r="D50" s="782"/>
      <c r="E50" s="794">
        <f>+OTCHET!E288</f>
        <v>0</v>
      </c>
      <c r="F50" s="794">
        <f t="shared" si="1"/>
        <v>0</v>
      </c>
      <c r="G50" s="921">
        <f>+OTCHET!G288</f>
        <v>0</v>
      </c>
      <c r="H50" s="922">
        <f>+OTCHET!H288</f>
        <v>0</v>
      </c>
      <c r="I50" s="922">
        <f>+OTCHET!I288</f>
        <v>0</v>
      </c>
      <c r="J50" s="923">
        <f>+OTCHET!J288</f>
        <v>0</v>
      </c>
      <c r="K50" s="369"/>
      <c r="L50" s="369"/>
      <c r="M50" s="369"/>
      <c r="N50" s="882"/>
      <c r="O50" s="1033" t="s">
        <v>45</v>
      </c>
      <c r="P50" s="376"/>
      <c r="Q50" s="888"/>
      <c r="R50" s="1003"/>
      <c r="S50" s="1003"/>
      <c r="T50" s="1003"/>
      <c r="U50" s="1003"/>
      <c r="V50" s="1003"/>
      <c r="W50" s="1003"/>
      <c r="X50" s="1004"/>
      <c r="Y50" s="1003"/>
      <c r="Z50" s="1003"/>
    </row>
    <row r="51" spans="1:26" ht="15.75">
      <c r="A51" s="772">
        <v>115</v>
      </c>
      <c r="B51" s="804" t="s">
        <v>2184</v>
      </c>
      <c r="C51" s="805" t="s">
        <v>730</v>
      </c>
      <c r="D51" s="802"/>
      <c r="E51" s="796">
        <f>+OTCHET!E272</f>
        <v>0</v>
      </c>
      <c r="F51" s="796">
        <f>+G51+H51+I51+J51</f>
        <v>0</v>
      </c>
      <c r="G51" s="900">
        <f>+OTCHET!G272</f>
        <v>0</v>
      </c>
      <c r="H51" s="901">
        <f>+OTCHET!H272</f>
        <v>0</v>
      </c>
      <c r="I51" s="901">
        <f>+OTCHET!I272</f>
        <v>0</v>
      </c>
      <c r="J51" s="902">
        <f>+OTCHET!J272</f>
        <v>0</v>
      </c>
      <c r="K51" s="369"/>
      <c r="L51" s="369"/>
      <c r="M51" s="369"/>
      <c r="N51" s="882"/>
      <c r="O51" s="1033" t="s">
        <v>2185</v>
      </c>
      <c r="P51" s="376"/>
      <c r="Q51" s="888"/>
      <c r="R51" s="1003"/>
      <c r="S51" s="1003"/>
      <c r="T51" s="1003"/>
      <c r="U51" s="1003"/>
      <c r="V51" s="1003"/>
      <c r="W51" s="1003"/>
      <c r="X51" s="1004"/>
      <c r="Y51" s="1003"/>
      <c r="Z51" s="1003"/>
    </row>
    <row r="52" spans="1:26" ht="15.75">
      <c r="A52" s="772">
        <v>115</v>
      </c>
      <c r="B52" s="804" t="s">
        <v>2183</v>
      </c>
      <c r="C52" s="805" t="s">
        <v>730</v>
      </c>
      <c r="D52" s="802"/>
      <c r="E52" s="796">
        <f>+OTCHET!E293</f>
        <v>0</v>
      </c>
      <c r="F52" s="796">
        <f t="shared" si="1"/>
        <v>0</v>
      </c>
      <c r="G52" s="900">
        <f>+OTCHET!G293</f>
        <v>0</v>
      </c>
      <c r="H52" s="901">
        <f>+OTCHET!H293</f>
        <v>0</v>
      </c>
      <c r="I52" s="901">
        <f>+OTCHET!I293</f>
        <v>0</v>
      </c>
      <c r="J52" s="902">
        <f>+OTCHET!J293</f>
        <v>0</v>
      </c>
      <c r="K52" s="369"/>
      <c r="L52" s="369"/>
      <c r="M52" s="369"/>
      <c r="N52" s="882"/>
      <c r="O52" s="1029" t="s">
        <v>730</v>
      </c>
      <c r="P52" s="376"/>
      <c r="Q52" s="888"/>
      <c r="R52" s="1003"/>
      <c r="S52" s="1003"/>
      <c r="T52" s="1003"/>
      <c r="U52" s="1003"/>
      <c r="V52" s="1003"/>
      <c r="W52" s="1003"/>
      <c r="X52" s="1004"/>
      <c r="Y52" s="1003"/>
      <c r="Z52" s="1003"/>
    </row>
    <row r="53" spans="1:26" ht="16.5" thickBot="1">
      <c r="A53" s="772">
        <v>120</v>
      </c>
      <c r="B53" s="815" t="s">
        <v>698</v>
      </c>
      <c r="C53" s="815" t="s">
        <v>26</v>
      </c>
      <c r="D53" s="816"/>
      <c r="E53" s="817">
        <f>OTCHET!E294</f>
        <v>0</v>
      </c>
      <c r="F53" s="817">
        <f t="shared" si="1"/>
        <v>0</v>
      </c>
      <c r="G53" s="942">
        <f>OTCHET!G294</f>
        <v>0</v>
      </c>
      <c r="H53" s="943">
        <f>OTCHET!H294</f>
        <v>0</v>
      </c>
      <c r="I53" s="943">
        <f>OTCHET!I294</f>
        <v>0</v>
      </c>
      <c r="J53" s="944">
        <f>OTCHET!J294</f>
        <v>0</v>
      </c>
      <c r="K53" s="371"/>
      <c r="L53" s="371"/>
      <c r="M53" s="371"/>
      <c r="N53" s="882"/>
      <c r="O53" s="1041" t="s">
        <v>26</v>
      </c>
      <c r="P53" s="376"/>
      <c r="Q53" s="888"/>
      <c r="R53" s="1003"/>
      <c r="S53" s="1003"/>
      <c r="T53" s="1003"/>
      <c r="U53" s="1003"/>
      <c r="V53" s="1003"/>
      <c r="W53" s="1003"/>
      <c r="X53" s="1004"/>
      <c r="Y53" s="1003"/>
      <c r="Z53" s="1003"/>
    </row>
    <row r="54" spans="1:26" ht="16.5" thickBot="1">
      <c r="A54" s="772">
        <v>125</v>
      </c>
      <c r="B54" s="818" t="s">
        <v>52</v>
      </c>
      <c r="C54" s="819" t="s">
        <v>53</v>
      </c>
      <c r="D54" s="820"/>
      <c r="E54" s="821">
        <f>OTCHET!E296</f>
        <v>0</v>
      </c>
      <c r="F54" s="821">
        <f t="shared" si="1"/>
        <v>0</v>
      </c>
      <c r="G54" s="945">
        <f>OTCHET!G296</f>
        <v>0</v>
      </c>
      <c r="H54" s="946">
        <f>OTCHET!H296</f>
        <v>0</v>
      </c>
      <c r="I54" s="946">
        <f>OTCHET!I296</f>
        <v>0</v>
      </c>
      <c r="J54" s="947">
        <f>OTCHET!J296</f>
        <v>0</v>
      </c>
      <c r="K54" s="377"/>
      <c r="L54" s="377"/>
      <c r="M54" s="378"/>
      <c r="N54" s="882"/>
      <c r="O54" s="1042" t="s">
        <v>53</v>
      </c>
      <c r="P54" s="376"/>
      <c r="Q54" s="888"/>
      <c r="R54" s="1003"/>
      <c r="S54" s="1003"/>
      <c r="T54" s="1003"/>
      <c r="U54" s="1003"/>
      <c r="V54" s="1003"/>
      <c r="W54" s="1003"/>
      <c r="X54" s="1004"/>
      <c r="Y54" s="1003"/>
      <c r="Z54" s="1003"/>
    </row>
    <row r="55" spans="1:26" ht="15.75">
      <c r="A55" s="1009">
        <v>127</v>
      </c>
      <c r="B55" s="741" t="s">
        <v>2187</v>
      </c>
      <c r="C55" s="741" t="s">
        <v>697</v>
      </c>
      <c r="D55" s="756"/>
      <c r="E55" s="757">
        <f>+OTCHET!E297</f>
        <v>0</v>
      </c>
      <c r="F55" s="757">
        <f t="shared" si="1"/>
        <v>0</v>
      </c>
      <c r="G55" s="948">
        <f>+OTCHET!G297</f>
        <v>0</v>
      </c>
      <c r="H55" s="949">
        <f>+OTCHET!H297</f>
        <v>0</v>
      </c>
      <c r="I55" s="949">
        <f>+OTCHET!I297</f>
        <v>0</v>
      </c>
      <c r="J55" s="950">
        <f>+OTCHET!J297</f>
        <v>0</v>
      </c>
      <c r="K55" s="379"/>
      <c r="L55" s="379"/>
      <c r="M55" s="380"/>
      <c r="N55" s="881"/>
      <c r="O55" s="1043" t="s">
        <v>697</v>
      </c>
      <c r="P55" s="376"/>
      <c r="Q55" s="888"/>
      <c r="R55" s="1003"/>
      <c r="S55" s="1003"/>
      <c r="T55" s="1003"/>
      <c r="U55" s="1003"/>
      <c r="V55" s="1003"/>
      <c r="W55" s="1003"/>
      <c r="X55" s="1004"/>
      <c r="Y55" s="1003"/>
      <c r="Z55" s="1003"/>
    </row>
    <row r="56" spans="1:26" ht="19.5" thickBot="1">
      <c r="A56" s="772">
        <v>130</v>
      </c>
      <c r="B56" s="830" t="s">
        <v>348</v>
      </c>
      <c r="C56" s="831" t="s">
        <v>172</v>
      </c>
      <c r="D56" s="831"/>
      <c r="E56" s="832">
        <f t="shared" ref="E56:J56" si="5">+E57+E58+E62</f>
        <v>529700</v>
      </c>
      <c r="F56" s="832">
        <f t="shared" si="5"/>
        <v>534333</v>
      </c>
      <c r="G56" s="951">
        <f t="shared" si="5"/>
        <v>187021</v>
      </c>
      <c r="H56" s="952">
        <f t="shared" si="5"/>
        <v>0</v>
      </c>
      <c r="I56" s="833">
        <f t="shared" si="5"/>
        <v>0</v>
      </c>
      <c r="J56" s="953">
        <f t="shared" si="5"/>
        <v>347312</v>
      </c>
      <c r="K56" s="364">
        <f>+K57+K58+K61</f>
        <v>0</v>
      </c>
      <c r="L56" s="364">
        <f>+L57+L58+L61</f>
        <v>0</v>
      </c>
      <c r="M56" s="364">
        <f>+M57+M58+M61</f>
        <v>0</v>
      </c>
      <c r="N56" s="880"/>
      <c r="O56" s="1044" t="s">
        <v>172</v>
      </c>
      <c r="P56" s="376"/>
      <c r="Q56" s="888"/>
      <c r="R56" s="1003"/>
      <c r="S56" s="1003"/>
      <c r="T56" s="1003"/>
      <c r="U56" s="1003"/>
      <c r="V56" s="1003"/>
      <c r="W56" s="1003"/>
      <c r="X56" s="1004"/>
      <c r="Y56" s="1003"/>
      <c r="Z56" s="1003"/>
    </row>
    <row r="57" spans="1:26" ht="16.5" thickTop="1">
      <c r="A57" s="772">
        <v>135</v>
      </c>
      <c r="B57" s="810" t="s">
        <v>349</v>
      </c>
      <c r="C57" s="811" t="s">
        <v>733</v>
      </c>
      <c r="D57" s="810"/>
      <c r="E57" s="826">
        <f>+OTCHET!E361+OTCHET!E375+OTCHET!E388</f>
        <v>529700</v>
      </c>
      <c r="F57" s="826">
        <f t="shared" si="1"/>
        <v>187021</v>
      </c>
      <c r="G57" s="954">
        <f>+OTCHET!G361+OTCHET!G375+OTCHET!G388</f>
        <v>187021</v>
      </c>
      <c r="H57" s="955">
        <f>+OTCHET!H361+OTCHET!H375+OTCHET!H388</f>
        <v>0</v>
      </c>
      <c r="I57" s="955">
        <f>+OTCHET!I361+OTCHET!I375+OTCHET!I388</f>
        <v>0</v>
      </c>
      <c r="J57" s="956">
        <f>+OTCHET!J361+OTCHET!J375+OTCHET!J388</f>
        <v>0</v>
      </c>
      <c r="K57" s="380"/>
      <c r="L57" s="380"/>
      <c r="M57" s="380"/>
      <c r="N57" s="881"/>
      <c r="O57" s="1045" t="s">
        <v>733</v>
      </c>
      <c r="P57" s="376"/>
      <c r="Q57" s="888"/>
      <c r="R57" s="1003"/>
      <c r="S57" s="1003"/>
      <c r="T57" s="1003"/>
      <c r="U57" s="1003"/>
      <c r="V57" s="1003"/>
      <c r="W57" s="1003"/>
      <c r="X57" s="1004"/>
      <c r="Y57" s="1003"/>
      <c r="Z57" s="1003"/>
    </row>
    <row r="58" spans="1:26" ht="15.75">
      <c r="A58" s="772">
        <v>140</v>
      </c>
      <c r="B58" s="801" t="s">
        <v>680</v>
      </c>
      <c r="C58" s="782" t="s">
        <v>173</v>
      </c>
      <c r="D58" s="801"/>
      <c r="E58" s="822">
        <f>+OTCHET!E383+OTCHET!E391+OTCHET!E396+OTCHET!E399+OTCHET!E402+OTCHET!E405+OTCHET!E406+OTCHET!E409+OTCHET!E422+OTCHET!E423+OTCHET!E424+OTCHET!E425+OTCHET!E426</f>
        <v>0</v>
      </c>
      <c r="F58" s="822">
        <f t="shared" si="1"/>
        <v>0</v>
      </c>
      <c r="G58" s="957">
        <f>+OTCHET!G383+OTCHET!G391+OTCHET!G396+OTCHET!G399+OTCHET!G402+OTCHET!G405+OTCHET!G406+OTCHET!G409+OTCHET!G422+OTCHET!G423+OTCHET!G424+OTCHET!G425+OTCHET!G426</f>
        <v>0</v>
      </c>
      <c r="H58" s="958">
        <f>+OTCHET!H383+OTCHET!H391+OTCHET!H396+OTCHET!H399+OTCHET!H402+OTCHET!H405+OTCHET!H406+OTCHET!H409+OTCHET!H422+OTCHET!H423+OTCHET!H424+OTCHET!H425+OTCHET!H426</f>
        <v>0</v>
      </c>
      <c r="I58" s="958">
        <f>+OTCHET!I383+OTCHET!I391+OTCHET!I396+OTCHET!I399+OTCHET!I402+OTCHET!I405+OTCHET!I406+OTCHET!I409+OTCHET!I422+OTCHET!I423+OTCHET!I424+OTCHET!I425+OTCHET!I426</f>
        <v>0</v>
      </c>
      <c r="J58" s="959">
        <f>+OTCHET!J383+OTCHET!J391+OTCHET!J396+OTCHET!J399+OTCHET!J402+OTCHET!J405+OTCHET!J406+OTCHET!J409+OTCHET!J422+OTCHET!J423+OTCHET!J424+OTCHET!J425+OTCHET!J426</f>
        <v>0</v>
      </c>
      <c r="K58" s="380"/>
      <c r="L58" s="380"/>
      <c r="M58" s="380"/>
      <c r="N58" s="881"/>
      <c r="O58" s="1046" t="s">
        <v>173</v>
      </c>
      <c r="P58" s="376"/>
      <c r="Q58" s="888"/>
      <c r="R58" s="1003"/>
      <c r="S58" s="1003"/>
      <c r="T58" s="1003"/>
      <c r="U58" s="1003"/>
      <c r="V58" s="1003"/>
      <c r="W58" s="1003"/>
      <c r="X58" s="1004"/>
      <c r="Y58" s="1003"/>
      <c r="Z58" s="1003"/>
    </row>
    <row r="59" spans="1:26" ht="15.75">
      <c r="A59" s="772">
        <v>145</v>
      </c>
      <c r="B59" s="802" t="s">
        <v>19</v>
      </c>
      <c r="C59" s="802" t="s">
        <v>27</v>
      </c>
      <c r="D59" s="804"/>
      <c r="E59" s="823">
        <f>+OTCHET!E422+OTCHET!E423+OTCHET!E424+OTCHET!E425+OTCHET!E426</f>
        <v>0</v>
      </c>
      <c r="F59" s="823">
        <f t="shared" si="1"/>
        <v>0</v>
      </c>
      <c r="G59" s="960">
        <f>+OTCHET!G422+OTCHET!G423+OTCHET!G424+OTCHET!G425+OTCHET!G426</f>
        <v>0</v>
      </c>
      <c r="H59" s="961">
        <f>+OTCHET!H422+OTCHET!H423+OTCHET!H424+OTCHET!H425+OTCHET!H426</f>
        <v>0</v>
      </c>
      <c r="I59" s="961">
        <f>+OTCHET!I422+OTCHET!I423+OTCHET!I424+OTCHET!I425+OTCHET!I426</f>
        <v>0</v>
      </c>
      <c r="J59" s="962">
        <f>+OTCHET!J422+OTCHET!J423+OTCHET!J424+OTCHET!J425+OTCHET!J426</f>
        <v>0</v>
      </c>
      <c r="K59" s="380"/>
      <c r="L59" s="380"/>
      <c r="M59" s="380"/>
      <c r="N59" s="881"/>
      <c r="O59" s="1047" t="s">
        <v>27</v>
      </c>
      <c r="P59" s="376"/>
      <c r="Q59" s="888"/>
      <c r="R59" s="1003"/>
      <c r="S59" s="1003"/>
      <c r="T59" s="1003"/>
      <c r="U59" s="1003"/>
      <c r="V59" s="1003"/>
      <c r="W59" s="1003"/>
      <c r="X59" s="1004"/>
      <c r="Y59" s="1003"/>
      <c r="Z59" s="1003"/>
    </row>
    <row r="60" spans="1:26" ht="15.75">
      <c r="A60" s="772">
        <v>150</v>
      </c>
      <c r="B60" s="827" t="s">
        <v>735</v>
      </c>
      <c r="C60" s="827" t="s">
        <v>17</v>
      </c>
      <c r="D60" s="828"/>
      <c r="E60" s="829">
        <f>OTCHET!E405</f>
        <v>0</v>
      </c>
      <c r="F60" s="829">
        <f t="shared" si="1"/>
        <v>0</v>
      </c>
      <c r="G60" s="963">
        <f>OTCHET!G405</f>
        <v>0</v>
      </c>
      <c r="H60" s="964">
        <f>OTCHET!H405</f>
        <v>0</v>
      </c>
      <c r="I60" s="964">
        <f>OTCHET!I405</f>
        <v>0</v>
      </c>
      <c r="J60" s="965">
        <f>OTCHET!J405</f>
        <v>0</v>
      </c>
      <c r="K60" s="380"/>
      <c r="L60" s="380"/>
      <c r="M60" s="380"/>
      <c r="N60" s="881"/>
      <c r="O60" s="1048" t="s">
        <v>17</v>
      </c>
      <c r="P60" s="376"/>
      <c r="Q60" s="888"/>
      <c r="R60" s="1003"/>
      <c r="S60" s="1003"/>
      <c r="T60" s="1003"/>
      <c r="U60" s="1003"/>
      <c r="V60" s="1003"/>
      <c r="W60" s="1003"/>
      <c r="X60" s="1004"/>
      <c r="Y60" s="1003"/>
      <c r="Z60" s="1003"/>
    </row>
    <row r="61" spans="1:26" ht="15.75" hidden="1" customHeight="1">
      <c r="A61" s="772">
        <v>160</v>
      </c>
      <c r="B61" s="824"/>
      <c r="C61" s="825"/>
      <c r="D61" s="810"/>
      <c r="E61" s="826"/>
      <c r="F61" s="826">
        <f t="shared" si="1"/>
        <v>0</v>
      </c>
      <c r="G61" s="954"/>
      <c r="H61" s="955"/>
      <c r="I61" s="955"/>
      <c r="J61" s="956"/>
      <c r="K61" s="380"/>
      <c r="L61" s="380"/>
      <c r="M61" s="380"/>
      <c r="N61" s="881"/>
      <c r="O61" s="1045"/>
      <c r="P61" s="376"/>
      <c r="Q61" s="888"/>
      <c r="R61" s="1003"/>
      <c r="S61" s="1003"/>
      <c r="T61" s="1003"/>
      <c r="U61" s="1003"/>
      <c r="V61" s="1003"/>
      <c r="W61" s="1003"/>
      <c r="X61" s="1004"/>
      <c r="Y61" s="1003"/>
      <c r="Z61" s="1003"/>
    </row>
    <row r="62" spans="1:26" ht="15.75">
      <c r="A62" s="1009">
        <v>162</v>
      </c>
      <c r="B62" s="803" t="s">
        <v>1068</v>
      </c>
      <c r="C62" s="775" t="s">
        <v>659</v>
      </c>
      <c r="D62" s="803"/>
      <c r="E62" s="776">
        <f>OTCHET!E412</f>
        <v>0</v>
      </c>
      <c r="F62" s="776">
        <f t="shared" si="1"/>
        <v>347312</v>
      </c>
      <c r="G62" s="933">
        <f>OTCHET!G412</f>
        <v>0</v>
      </c>
      <c r="H62" s="934">
        <f>OTCHET!H412</f>
        <v>0</v>
      </c>
      <c r="I62" s="934">
        <f>OTCHET!I412</f>
        <v>0</v>
      </c>
      <c r="J62" s="935">
        <f>OTCHET!J412</f>
        <v>347312</v>
      </c>
      <c r="K62" s="381"/>
      <c r="L62" s="381"/>
      <c r="M62" s="381"/>
      <c r="N62" s="881"/>
      <c r="O62" s="1037" t="s">
        <v>659</v>
      </c>
      <c r="P62" s="376"/>
      <c r="Q62" s="888"/>
      <c r="R62" s="1003"/>
      <c r="S62" s="1003"/>
      <c r="T62" s="1003"/>
      <c r="U62" s="1003"/>
      <c r="V62" s="1003"/>
      <c r="W62" s="1003"/>
      <c r="X62" s="1004"/>
      <c r="Y62" s="1003"/>
      <c r="Z62" s="1003"/>
    </row>
    <row r="63" spans="1:26" ht="19.5" thickBot="1">
      <c r="A63" s="772">
        <v>165</v>
      </c>
      <c r="B63" s="737" t="s">
        <v>2238</v>
      </c>
      <c r="C63" s="738" t="s">
        <v>50</v>
      </c>
      <c r="D63" s="739"/>
      <c r="E63" s="740">
        <f>+OTCHET!E249</f>
        <v>0</v>
      </c>
      <c r="F63" s="740">
        <f t="shared" si="1"/>
        <v>0</v>
      </c>
      <c r="G63" s="966">
        <f>+OTCHET!G249</f>
        <v>0</v>
      </c>
      <c r="H63" s="967">
        <f>+OTCHET!H249</f>
        <v>0</v>
      </c>
      <c r="I63" s="967">
        <f>+OTCHET!I249</f>
        <v>0</v>
      </c>
      <c r="J63" s="968">
        <f>+OTCHET!J249</f>
        <v>0</v>
      </c>
      <c r="K63" s="382"/>
      <c r="L63" s="382"/>
      <c r="M63" s="382"/>
      <c r="N63" s="881"/>
      <c r="O63" s="1049" t="s">
        <v>50</v>
      </c>
      <c r="P63" s="376"/>
      <c r="Q63" s="888"/>
      <c r="R63" s="1003"/>
      <c r="S63" s="1003"/>
      <c r="T63" s="1003"/>
      <c r="U63" s="1003"/>
      <c r="V63" s="1003"/>
      <c r="W63" s="1003"/>
      <c r="X63" s="1004"/>
      <c r="Y63" s="1003"/>
      <c r="Z63" s="1003"/>
    </row>
    <row r="64" spans="1:26" ht="20.25" thickTop="1" thickBot="1">
      <c r="A64" s="772">
        <v>175</v>
      </c>
      <c r="B64" s="861" t="s">
        <v>1399</v>
      </c>
      <c r="C64" s="862"/>
      <c r="D64" s="862"/>
      <c r="E64" s="889">
        <f t="shared" ref="E64:J64" si="6">+E22-E38+E56-E63</f>
        <v>0</v>
      </c>
      <c r="F64" s="889">
        <f t="shared" si="6"/>
        <v>0</v>
      </c>
      <c r="G64" s="969">
        <f t="shared" si="6"/>
        <v>-2257</v>
      </c>
      <c r="H64" s="970">
        <f t="shared" si="6"/>
        <v>0</v>
      </c>
      <c r="I64" s="970">
        <f t="shared" si="6"/>
        <v>2257</v>
      </c>
      <c r="J64" s="971">
        <f t="shared" si="6"/>
        <v>0</v>
      </c>
      <c r="K64" s="364">
        <f>+K22-K38+K56</f>
        <v>0</v>
      </c>
      <c r="L64" s="364">
        <f>+L22-L38+L56</f>
        <v>0</v>
      </c>
      <c r="M64" s="364">
        <f>+M22-M38+M56</f>
        <v>0</v>
      </c>
      <c r="N64" s="881"/>
      <c r="O64" s="1050"/>
      <c r="P64" s="376"/>
      <c r="Q64" s="888"/>
      <c r="R64" s="1003"/>
      <c r="S64" s="1003"/>
      <c r="T64" s="1003"/>
      <c r="U64" s="1003"/>
      <c r="V64" s="1003"/>
      <c r="W64" s="1003"/>
      <c r="X64" s="1004"/>
      <c r="Y64" s="1003"/>
      <c r="Z64" s="1003"/>
    </row>
    <row r="65" spans="1:26" ht="12" hidden="1" customHeight="1">
      <c r="A65" s="772">
        <v>180</v>
      </c>
      <c r="B65" s="1059">
        <f>+IF(+SUM(E$65:J$65)=0,0,"Контрола: дефицит/излишък = финансиране с обратен знак (V. + VІ. = 0)")</f>
        <v>0</v>
      </c>
      <c r="C65" s="1060"/>
      <c r="D65" s="1060"/>
      <c r="E65" s="1061">
        <f t="shared" ref="E65:J65" si="7">+E$64+E$66</f>
        <v>0</v>
      </c>
      <c r="F65" s="1061">
        <f t="shared" si="7"/>
        <v>0</v>
      </c>
      <c r="G65" s="1062">
        <f t="shared" si="7"/>
        <v>0</v>
      </c>
      <c r="H65" s="1062">
        <f t="shared" si="7"/>
        <v>0</v>
      </c>
      <c r="I65" s="1062">
        <f t="shared" si="7"/>
        <v>0</v>
      </c>
      <c r="J65" s="1063">
        <f t="shared" si="7"/>
        <v>0</v>
      </c>
      <c r="K65" s="380" t="e">
        <f>+K64+K66</f>
        <v>#REF!</v>
      </c>
      <c r="L65" s="380" t="e">
        <f>+L64+L66</f>
        <v>#REF!</v>
      </c>
      <c r="M65" s="380" t="e">
        <f>+M64+M66</f>
        <v>#REF!</v>
      </c>
      <c r="N65" s="881"/>
      <c r="O65" s="1051"/>
      <c r="P65" s="376"/>
      <c r="Q65" s="888"/>
      <c r="R65" s="1003"/>
      <c r="S65" s="1003"/>
      <c r="T65" s="1003"/>
      <c r="U65" s="1003"/>
      <c r="V65" s="1003"/>
      <c r="W65" s="1003"/>
      <c r="X65" s="1004"/>
      <c r="Y65" s="1003"/>
      <c r="Z65" s="1003"/>
    </row>
    <row r="66" spans="1:26" ht="19.5" thickBot="1">
      <c r="A66" s="772">
        <v>185</v>
      </c>
      <c r="B66" s="783" t="s">
        <v>51</v>
      </c>
      <c r="C66" s="860" t="s">
        <v>681</v>
      </c>
      <c r="D66" s="860"/>
      <c r="E66" s="890">
        <f>SUM(+E68+E76+E77+E84+E85+E86+E89+E90+E91+E92+E93+E94+E95)</f>
        <v>0</v>
      </c>
      <c r="F66" s="890">
        <f>SUM(+F68+F76+F77+F84+F85+F86+F89+F90+F91+F92+F93+F94+F95)</f>
        <v>0</v>
      </c>
      <c r="G66" s="972">
        <f t="shared" ref="G66:L66" si="8">SUM(+G68+G76+G77+G84+G85+G86+G89+G90+G91+G92+G93+G94+G95)</f>
        <v>2257</v>
      </c>
      <c r="H66" s="973">
        <f>SUM(+H68+H76+H77+H84+H85+H86+H89+H90+H91+H92+H93+H94+H95)</f>
        <v>0</v>
      </c>
      <c r="I66" s="973">
        <f>SUM(+I68+I76+I77+I84+I85+I86+I89+I90+I91+I92+I93+I94+I95)</f>
        <v>-2257</v>
      </c>
      <c r="J66" s="974">
        <f>SUM(+J68+J76+J77+J84+J85+J86+J89+J90+J91+J92+J93+J94+J95)</f>
        <v>0</v>
      </c>
      <c r="K66" s="383" t="e">
        <f t="shared" si="8"/>
        <v>#REF!</v>
      </c>
      <c r="L66" s="383" t="e">
        <f t="shared" si="8"/>
        <v>#REF!</v>
      </c>
      <c r="M66" s="383" t="e">
        <f>SUM(+M68+M76+M77+M84+M85+M86+M89+M90+M91+M92+M93+M95+M96)</f>
        <v>#REF!</v>
      </c>
      <c r="N66" s="881"/>
      <c r="O66" s="1052" t="s">
        <v>681</v>
      </c>
      <c r="P66" s="376"/>
      <c r="Q66" s="888"/>
      <c r="R66" s="1003"/>
      <c r="S66" s="1003"/>
      <c r="T66" s="1003"/>
      <c r="U66" s="1003"/>
      <c r="V66" s="1003"/>
      <c r="W66" s="1003"/>
      <c r="X66" s="1004"/>
      <c r="Y66" s="1003"/>
      <c r="Z66" s="1003"/>
    </row>
    <row r="67" spans="1:26" ht="16.5" hidden="1" thickTop="1">
      <c r="A67" s="772">
        <v>190</v>
      </c>
      <c r="B67" s="758"/>
      <c r="C67" s="758"/>
      <c r="D67" s="758"/>
      <c r="E67" s="759"/>
      <c r="F67" s="856">
        <f t="shared" si="1"/>
        <v>0</v>
      </c>
      <c r="G67" s="975"/>
      <c r="H67" s="976"/>
      <c r="I67" s="976"/>
      <c r="J67" s="977"/>
      <c r="K67" s="384"/>
      <c r="L67" s="384"/>
      <c r="M67" s="384"/>
      <c r="N67" s="881"/>
      <c r="O67" s="1053"/>
      <c r="P67" s="376"/>
      <c r="Q67" s="888"/>
      <c r="R67" s="1003"/>
      <c r="S67" s="1003"/>
      <c r="T67" s="1003"/>
      <c r="U67" s="1003"/>
      <c r="V67" s="1003"/>
      <c r="W67" s="1003"/>
      <c r="X67" s="1004"/>
      <c r="Y67" s="1003"/>
      <c r="Z67" s="1003"/>
    </row>
    <row r="68" spans="1:26" ht="16.5" thickTop="1">
      <c r="A68" s="1010">
        <v>195</v>
      </c>
      <c r="B68" s="804" t="s">
        <v>682</v>
      </c>
      <c r="C68" s="802" t="s">
        <v>700</v>
      </c>
      <c r="D68" s="804"/>
      <c r="E68" s="823">
        <f>SUM(E69:E75)</f>
        <v>0</v>
      </c>
      <c r="F68" s="823">
        <f>SUM(F69:F75)</f>
        <v>0</v>
      </c>
      <c r="G68" s="960">
        <f t="shared" ref="G68:M68" si="9">SUM(G69:G75)</f>
        <v>0</v>
      </c>
      <c r="H68" s="961">
        <f>SUM(H69:H75)</f>
        <v>0</v>
      </c>
      <c r="I68" s="961">
        <f>SUM(I69:I75)</f>
        <v>0</v>
      </c>
      <c r="J68" s="962">
        <f>SUM(J69:J75)</f>
        <v>0</v>
      </c>
      <c r="K68" s="834" t="e">
        <f t="shared" si="9"/>
        <v>#REF!</v>
      </c>
      <c r="L68" s="834" t="e">
        <f t="shared" si="9"/>
        <v>#REF!</v>
      </c>
      <c r="M68" s="834" t="e">
        <f t="shared" si="9"/>
        <v>#REF!</v>
      </c>
      <c r="N68" s="881"/>
      <c r="O68" s="1047" t="s">
        <v>700</v>
      </c>
      <c r="P68" s="835"/>
      <c r="Q68" s="888"/>
      <c r="R68" s="1003"/>
      <c r="S68" s="1003"/>
      <c r="T68" s="1003"/>
      <c r="U68" s="1003"/>
      <c r="V68" s="1003"/>
      <c r="W68" s="1003"/>
      <c r="X68" s="1004"/>
      <c r="Y68" s="1003"/>
      <c r="Z68" s="1003"/>
    </row>
    <row r="69" spans="1:26" ht="15.75">
      <c r="A69" s="1011">
        <v>200</v>
      </c>
      <c r="B69" s="844" t="s">
        <v>683</v>
      </c>
      <c r="C69" s="844" t="s">
        <v>28</v>
      </c>
      <c r="D69" s="844"/>
      <c r="E69" s="845">
        <f>+OTCHET!E482+OTCHET!E483+OTCHET!E486+OTCHET!E487+OTCHET!E490+OTCHET!E491+OTCHET!E495</f>
        <v>0</v>
      </c>
      <c r="F69" s="845">
        <f t="shared" si="1"/>
        <v>0</v>
      </c>
      <c r="G69" s="978">
        <f>+OTCHET!G482+OTCHET!G483+OTCHET!G486+OTCHET!G487+OTCHET!G490+OTCHET!G491+OTCHET!G495</f>
        <v>0</v>
      </c>
      <c r="H69" s="979">
        <f>+OTCHET!H482+OTCHET!H483+OTCHET!H486+OTCHET!H487+OTCHET!H490+OTCHET!H491+OTCHET!H495</f>
        <v>0</v>
      </c>
      <c r="I69" s="979">
        <f>+OTCHET!I482+OTCHET!I483+OTCHET!I486+OTCHET!I487+OTCHET!I490+OTCHET!I491+OTCHET!I495</f>
        <v>0</v>
      </c>
      <c r="J69" s="980">
        <f>+OTCHET!J482+OTCHET!J483+OTCHET!J486+OTCHET!J487+OTCHET!J490+OTCHET!J491+OTCHET!J495</f>
        <v>0</v>
      </c>
      <c r="K69" s="836" t="e">
        <f>+#REF!+#REF!+#REF!+#REF!+#REF!+#REF!+#REF!</f>
        <v>#REF!</v>
      </c>
      <c r="L69" s="836" t="e">
        <f>+#REF!+#REF!+#REF!+#REF!+#REF!+#REF!+#REF!</f>
        <v>#REF!</v>
      </c>
      <c r="M69" s="836" t="e">
        <f>+#REF!+#REF!+#REF!+#REF!+#REF!+#REF!+#REF!</f>
        <v>#REF!</v>
      </c>
      <c r="N69" s="881"/>
      <c r="O69" s="1054" t="s">
        <v>28</v>
      </c>
      <c r="P69" s="837"/>
      <c r="Q69" s="888"/>
      <c r="R69" s="1003"/>
      <c r="S69" s="1003"/>
      <c r="T69" s="1003"/>
      <c r="U69" s="1003"/>
      <c r="V69" s="1003"/>
      <c r="W69" s="1003"/>
      <c r="X69" s="1004"/>
      <c r="Y69" s="1003"/>
      <c r="Z69" s="1003"/>
    </row>
    <row r="70" spans="1:26" ht="15.75">
      <c r="A70" s="1011">
        <v>205</v>
      </c>
      <c r="B70" s="846" t="s">
        <v>684</v>
      </c>
      <c r="C70" s="846" t="s">
        <v>29</v>
      </c>
      <c r="D70" s="846"/>
      <c r="E70" s="847">
        <f>+OTCHET!E484+OTCHET!E485+OTCHET!E488+OTCHET!E489+OTCHET!E492+OTCHET!E493+OTCHET!E494+OTCHET!E496</f>
        <v>0</v>
      </c>
      <c r="F70" s="847">
        <f t="shared" si="1"/>
        <v>0</v>
      </c>
      <c r="G70" s="981">
        <f>+OTCHET!G484+OTCHET!G485+OTCHET!G488+OTCHET!G489+OTCHET!G492+OTCHET!G493+OTCHET!G494+OTCHET!G496</f>
        <v>0</v>
      </c>
      <c r="H70" s="982">
        <f>+OTCHET!H484+OTCHET!H485+OTCHET!H488+OTCHET!H489+OTCHET!H492+OTCHET!H493+OTCHET!H494+OTCHET!H496</f>
        <v>0</v>
      </c>
      <c r="I70" s="982">
        <f>+OTCHET!I484+OTCHET!I485+OTCHET!I488+OTCHET!I489+OTCHET!I492+OTCHET!I493+OTCHET!I494+OTCHET!I496</f>
        <v>0</v>
      </c>
      <c r="J70" s="983">
        <f>+OTCHET!J484+OTCHET!J485+OTCHET!J488+OTCHET!J489+OTCHET!J492+OTCHET!J493+OTCHET!J494+OTCHET!J496</f>
        <v>0</v>
      </c>
      <c r="K70" s="836" t="e">
        <f>+#REF!+#REF!+#REF!+#REF!+#REF!+#REF!+#REF!+#REF!</f>
        <v>#REF!</v>
      </c>
      <c r="L70" s="836" t="e">
        <f>+#REF!+#REF!+#REF!+#REF!+#REF!+#REF!+#REF!+#REF!</f>
        <v>#REF!</v>
      </c>
      <c r="M70" s="836" t="e">
        <f>+#REF!+#REF!+#REF!+#REF!+#REF!+#REF!+#REF!+#REF!</f>
        <v>#REF!</v>
      </c>
      <c r="N70" s="881"/>
      <c r="O70" s="1055" t="s">
        <v>29</v>
      </c>
      <c r="P70" s="837"/>
      <c r="Q70" s="888"/>
      <c r="R70" s="1003"/>
      <c r="S70" s="1003"/>
      <c r="T70" s="1003"/>
      <c r="U70" s="1003"/>
      <c r="V70" s="1003"/>
      <c r="W70" s="1003"/>
      <c r="X70" s="1004"/>
      <c r="Y70" s="1003"/>
      <c r="Z70" s="1003"/>
    </row>
    <row r="71" spans="1:26" ht="15.75">
      <c r="A71" s="1011">
        <v>210</v>
      </c>
      <c r="B71" s="846" t="s">
        <v>685</v>
      </c>
      <c r="C71" s="846" t="s">
        <v>660</v>
      </c>
      <c r="D71" s="846"/>
      <c r="E71" s="847">
        <f>+OTCHET!E497</f>
        <v>0</v>
      </c>
      <c r="F71" s="847">
        <f t="shared" si="1"/>
        <v>0</v>
      </c>
      <c r="G71" s="981">
        <f>+OTCHET!G497</f>
        <v>0</v>
      </c>
      <c r="H71" s="982">
        <f>+OTCHET!H497</f>
        <v>0</v>
      </c>
      <c r="I71" s="982">
        <f>+OTCHET!I497</f>
        <v>0</v>
      </c>
      <c r="J71" s="983">
        <f>+OTCHET!J497</f>
        <v>0</v>
      </c>
      <c r="K71" s="836" t="e">
        <f>+#REF!</f>
        <v>#REF!</v>
      </c>
      <c r="L71" s="836" t="e">
        <f>+#REF!</f>
        <v>#REF!</v>
      </c>
      <c r="M71" s="836" t="e">
        <f>+#REF!</f>
        <v>#REF!</v>
      </c>
      <c r="N71" s="881"/>
      <c r="O71" s="1055" t="s">
        <v>660</v>
      </c>
      <c r="P71" s="837"/>
      <c r="Q71" s="888"/>
      <c r="R71" s="1003"/>
      <c r="S71" s="1003"/>
      <c r="T71" s="1003"/>
      <c r="U71" s="1003"/>
      <c r="V71" s="1003"/>
      <c r="W71" s="1003"/>
      <c r="X71" s="1004"/>
      <c r="Y71" s="1003"/>
      <c r="Z71" s="1003"/>
    </row>
    <row r="72" spans="1:26" ht="15.75">
      <c r="A72" s="1011">
        <v>215</v>
      </c>
      <c r="B72" s="846" t="s">
        <v>1420</v>
      </c>
      <c r="C72" s="846" t="s">
        <v>661</v>
      </c>
      <c r="D72" s="846"/>
      <c r="E72" s="847">
        <f>+OTCHET!E502</f>
        <v>0</v>
      </c>
      <c r="F72" s="847">
        <f t="shared" si="1"/>
        <v>0</v>
      </c>
      <c r="G72" s="981">
        <f>+OTCHET!G502</f>
        <v>0</v>
      </c>
      <c r="H72" s="982">
        <f>+OTCHET!H502</f>
        <v>0</v>
      </c>
      <c r="I72" s="982">
        <f>+OTCHET!I502</f>
        <v>0</v>
      </c>
      <c r="J72" s="983">
        <f>+OTCHET!J502</f>
        <v>0</v>
      </c>
      <c r="K72" s="836" t="e">
        <f>+#REF!</f>
        <v>#REF!</v>
      </c>
      <c r="L72" s="836" t="e">
        <f>+#REF!</f>
        <v>#REF!</v>
      </c>
      <c r="M72" s="836" t="e">
        <f>+#REF!</f>
        <v>#REF!</v>
      </c>
      <c r="N72" s="881"/>
      <c r="O72" s="1055" t="s">
        <v>661</v>
      </c>
      <c r="P72" s="837"/>
      <c r="Q72" s="888"/>
      <c r="R72" s="1003"/>
      <c r="S72" s="1003"/>
      <c r="T72" s="1003"/>
      <c r="U72" s="1003"/>
      <c r="V72" s="1003"/>
      <c r="W72" s="1003"/>
      <c r="X72" s="1004"/>
      <c r="Y72" s="1003"/>
      <c r="Z72" s="1003"/>
    </row>
    <row r="73" spans="1:26" ht="15.75">
      <c r="A73" s="1011">
        <v>220</v>
      </c>
      <c r="B73" s="846" t="s">
        <v>686</v>
      </c>
      <c r="C73" s="846" t="s">
        <v>30</v>
      </c>
      <c r="D73" s="846"/>
      <c r="E73" s="847">
        <f>+OTCHET!E542</f>
        <v>0</v>
      </c>
      <c r="F73" s="847">
        <f t="shared" si="1"/>
        <v>0</v>
      </c>
      <c r="G73" s="981">
        <f>+OTCHET!G542</f>
        <v>0</v>
      </c>
      <c r="H73" s="982">
        <f>+OTCHET!H542</f>
        <v>0</v>
      </c>
      <c r="I73" s="982">
        <f>+OTCHET!I542</f>
        <v>0</v>
      </c>
      <c r="J73" s="983">
        <f>+OTCHET!J542</f>
        <v>0</v>
      </c>
      <c r="K73" s="836" t="e">
        <f>+#REF!</f>
        <v>#REF!</v>
      </c>
      <c r="L73" s="836" t="e">
        <f>+#REF!</f>
        <v>#REF!</v>
      </c>
      <c r="M73" s="836" t="e">
        <f>+#REF!</f>
        <v>#REF!</v>
      </c>
      <c r="N73" s="881"/>
      <c r="O73" s="1055" t="s">
        <v>30</v>
      </c>
      <c r="P73" s="837"/>
      <c r="Q73" s="888"/>
      <c r="R73" s="1003"/>
      <c r="S73" s="1003"/>
      <c r="T73" s="1003"/>
      <c r="U73" s="1003"/>
      <c r="V73" s="1003"/>
      <c r="W73" s="1003"/>
      <c r="X73" s="1004"/>
      <c r="Y73" s="1003"/>
      <c r="Z73" s="1003"/>
    </row>
    <row r="74" spans="1:26" ht="15.75">
      <c r="A74" s="1011">
        <v>230</v>
      </c>
      <c r="B74" s="848" t="s">
        <v>41</v>
      </c>
      <c r="C74" s="848" t="s">
        <v>31</v>
      </c>
      <c r="D74" s="848"/>
      <c r="E74" s="847">
        <f>+OTCHET!E581+OTCHET!E582</f>
        <v>0</v>
      </c>
      <c r="F74" s="847">
        <f t="shared" si="1"/>
        <v>0</v>
      </c>
      <c r="G74" s="981">
        <f>+OTCHET!G581+OTCHET!G582</f>
        <v>0</v>
      </c>
      <c r="H74" s="982">
        <f>+OTCHET!H581+OTCHET!H582</f>
        <v>0</v>
      </c>
      <c r="I74" s="982">
        <f>+OTCHET!I581+OTCHET!I582</f>
        <v>0</v>
      </c>
      <c r="J74" s="983">
        <f>+OTCHET!J581+OTCHET!J582</f>
        <v>0</v>
      </c>
      <c r="K74" s="836" t="e">
        <f>+#REF!+#REF!</f>
        <v>#REF!</v>
      </c>
      <c r="L74" s="836" t="e">
        <f>+#REF!+#REF!</f>
        <v>#REF!</v>
      </c>
      <c r="M74" s="836" t="e">
        <f>+#REF!+#REF!</f>
        <v>#REF!</v>
      </c>
      <c r="N74" s="881"/>
      <c r="O74" s="1055" t="s">
        <v>31</v>
      </c>
      <c r="P74" s="837"/>
      <c r="Q74" s="888"/>
      <c r="R74" s="1003"/>
      <c r="S74" s="1003"/>
      <c r="T74" s="1003"/>
      <c r="U74" s="1003"/>
      <c r="V74" s="1003"/>
      <c r="W74" s="1003"/>
      <c r="X74" s="1004"/>
      <c r="Y74" s="1003"/>
      <c r="Z74" s="1003"/>
    </row>
    <row r="75" spans="1:26" ht="15.75">
      <c r="A75" s="1011">
        <v>235</v>
      </c>
      <c r="B75" s="849" t="s">
        <v>688</v>
      </c>
      <c r="C75" s="849" t="s">
        <v>32</v>
      </c>
      <c r="D75" s="849"/>
      <c r="E75" s="850">
        <f>+OTCHET!E583+OTCHET!E584+OTCHET!E585</f>
        <v>0</v>
      </c>
      <c r="F75" s="850">
        <f t="shared" si="1"/>
        <v>0</v>
      </c>
      <c r="G75" s="984">
        <f>+OTCHET!G583+OTCHET!G584+OTCHET!G585</f>
        <v>0</v>
      </c>
      <c r="H75" s="985">
        <f>+OTCHET!H583+OTCHET!H584+OTCHET!H585</f>
        <v>0</v>
      </c>
      <c r="I75" s="985">
        <f>+OTCHET!I583+OTCHET!I584+OTCHET!I585</f>
        <v>0</v>
      </c>
      <c r="J75" s="986">
        <f>+OTCHET!J583+OTCHET!J584+OTCHET!J585</f>
        <v>0</v>
      </c>
      <c r="K75" s="836" t="e">
        <f>+#REF!+#REF!+#REF!</f>
        <v>#REF!</v>
      </c>
      <c r="L75" s="836" t="e">
        <f>+#REF!+#REF!+#REF!</f>
        <v>#REF!</v>
      </c>
      <c r="M75" s="836" t="e">
        <f>+#REF!+#REF!+#REF!</f>
        <v>#REF!</v>
      </c>
      <c r="N75" s="881"/>
      <c r="O75" s="1056" t="s">
        <v>32</v>
      </c>
      <c r="P75" s="837"/>
      <c r="Q75" s="888"/>
      <c r="R75" s="1003"/>
      <c r="S75" s="1003"/>
      <c r="T75" s="1003"/>
      <c r="U75" s="1003"/>
      <c r="V75" s="1003"/>
      <c r="W75" s="1003"/>
      <c r="X75" s="1004"/>
      <c r="Y75" s="1003"/>
      <c r="Z75" s="1003"/>
    </row>
    <row r="76" spans="1:26" ht="15.75">
      <c r="A76" s="1011">
        <v>240</v>
      </c>
      <c r="B76" s="810" t="s">
        <v>687</v>
      </c>
      <c r="C76" s="811" t="s">
        <v>662</v>
      </c>
      <c r="D76" s="810"/>
      <c r="E76" s="826">
        <f>OTCHET!E461</f>
        <v>0</v>
      </c>
      <c r="F76" s="826">
        <f t="shared" si="1"/>
        <v>0</v>
      </c>
      <c r="G76" s="954">
        <f>OTCHET!G461</f>
        <v>0</v>
      </c>
      <c r="H76" s="955">
        <f>OTCHET!H461</f>
        <v>0</v>
      </c>
      <c r="I76" s="955">
        <f>OTCHET!I461</f>
        <v>0</v>
      </c>
      <c r="J76" s="956">
        <f>OTCHET!J461</f>
        <v>0</v>
      </c>
      <c r="K76" s="836" t="e">
        <f>#REF!</f>
        <v>#REF!</v>
      </c>
      <c r="L76" s="836" t="e">
        <f>#REF!</f>
        <v>#REF!</v>
      </c>
      <c r="M76" s="836" t="e">
        <f>#REF!</f>
        <v>#REF!</v>
      </c>
      <c r="N76" s="881"/>
      <c r="O76" s="1045" t="s">
        <v>662</v>
      </c>
      <c r="P76" s="837"/>
      <c r="Q76" s="888"/>
      <c r="R76" s="1003"/>
      <c r="S76" s="1003"/>
      <c r="T76" s="1003"/>
      <c r="U76" s="1003"/>
      <c r="V76" s="1003"/>
      <c r="W76" s="1003"/>
      <c r="X76" s="1004"/>
      <c r="Y76" s="1003"/>
      <c r="Z76" s="1003"/>
    </row>
    <row r="77" spans="1:26" ht="15.75">
      <c r="A77" s="1011">
        <v>245</v>
      </c>
      <c r="B77" s="804" t="s">
        <v>689</v>
      </c>
      <c r="C77" s="802" t="s">
        <v>701</v>
      </c>
      <c r="D77" s="804"/>
      <c r="E77" s="823">
        <f>SUM(E78:E83)</f>
        <v>0</v>
      </c>
      <c r="F77" s="823">
        <f>SUM(F78:F83)</f>
        <v>0</v>
      </c>
      <c r="G77" s="960">
        <f t="shared" ref="G77:M77" si="10">SUM(G78:G83)</f>
        <v>0</v>
      </c>
      <c r="H77" s="961">
        <f>SUM(H78:H83)</f>
        <v>0</v>
      </c>
      <c r="I77" s="961">
        <f>SUM(I78:I83)</f>
        <v>0</v>
      </c>
      <c r="J77" s="962">
        <f>SUM(J78:J83)</f>
        <v>0</v>
      </c>
      <c r="K77" s="839">
        <f t="shared" si="10"/>
        <v>0</v>
      </c>
      <c r="L77" s="839">
        <f t="shared" si="10"/>
        <v>0</v>
      </c>
      <c r="M77" s="839">
        <f t="shared" si="10"/>
        <v>0</v>
      </c>
      <c r="N77" s="881"/>
      <c r="O77" s="1047" t="s">
        <v>701</v>
      </c>
      <c r="P77" s="837"/>
      <c r="Q77" s="888"/>
      <c r="R77" s="1003"/>
      <c r="S77" s="1003"/>
      <c r="T77" s="1003"/>
      <c r="U77" s="1003"/>
      <c r="V77" s="1003"/>
      <c r="W77" s="1003"/>
      <c r="X77" s="1004"/>
      <c r="Y77" s="1003"/>
      <c r="Z77" s="1003"/>
    </row>
    <row r="78" spans="1:26" ht="15.75">
      <c r="A78" s="1011">
        <v>250</v>
      </c>
      <c r="B78" s="844" t="s">
        <v>690</v>
      </c>
      <c r="C78" s="844" t="s">
        <v>33</v>
      </c>
      <c r="D78" s="844"/>
      <c r="E78" s="845">
        <f>+OTCHET!E466+OTCHET!E469</f>
        <v>0</v>
      </c>
      <c r="F78" s="845">
        <f t="shared" si="1"/>
        <v>0</v>
      </c>
      <c r="G78" s="978">
        <f>+OTCHET!G466+OTCHET!G469</f>
        <v>0</v>
      </c>
      <c r="H78" s="979">
        <f>+OTCHET!H466+OTCHET!H469</f>
        <v>0</v>
      </c>
      <c r="I78" s="979">
        <f>+OTCHET!I466+OTCHET!I469</f>
        <v>0</v>
      </c>
      <c r="J78" s="980">
        <f>+OTCHET!J466+OTCHET!J469</f>
        <v>0</v>
      </c>
      <c r="K78" s="839"/>
      <c r="L78" s="839"/>
      <c r="M78" s="839"/>
      <c r="N78" s="881"/>
      <c r="O78" s="1054" t="s">
        <v>33</v>
      </c>
      <c r="P78" s="837"/>
      <c r="Q78" s="888"/>
      <c r="R78" s="1003"/>
      <c r="S78" s="1003"/>
      <c r="T78" s="1003"/>
      <c r="U78" s="1003"/>
      <c r="V78" s="1003"/>
      <c r="W78" s="1003"/>
      <c r="X78" s="1004"/>
      <c r="Y78" s="1003"/>
      <c r="Z78" s="1003"/>
    </row>
    <row r="79" spans="1:26" ht="15.75">
      <c r="A79" s="1011">
        <v>260</v>
      </c>
      <c r="B79" s="846" t="s">
        <v>691</v>
      </c>
      <c r="C79" s="846" t="s">
        <v>34</v>
      </c>
      <c r="D79" s="846"/>
      <c r="E79" s="847">
        <f>+OTCHET!E467+OTCHET!E470</f>
        <v>0</v>
      </c>
      <c r="F79" s="847">
        <f t="shared" si="1"/>
        <v>0</v>
      </c>
      <c r="G79" s="981">
        <f>+OTCHET!G467+OTCHET!G470</f>
        <v>0</v>
      </c>
      <c r="H79" s="982">
        <f>+OTCHET!H467+OTCHET!H470</f>
        <v>0</v>
      </c>
      <c r="I79" s="982">
        <f>+OTCHET!I467+OTCHET!I470</f>
        <v>0</v>
      </c>
      <c r="J79" s="983">
        <f>+OTCHET!J467+OTCHET!J470</f>
        <v>0</v>
      </c>
      <c r="K79" s="839"/>
      <c r="L79" s="839"/>
      <c r="M79" s="839"/>
      <c r="N79" s="881"/>
      <c r="O79" s="1055" t="s">
        <v>34</v>
      </c>
      <c r="P79" s="837"/>
      <c r="Q79" s="888"/>
      <c r="R79" s="1003"/>
      <c r="S79" s="1003"/>
      <c r="T79" s="1003"/>
      <c r="U79" s="1003"/>
      <c r="V79" s="1003"/>
      <c r="W79" s="1003"/>
      <c r="X79" s="1004"/>
      <c r="Y79" s="1003"/>
      <c r="Z79" s="1003"/>
    </row>
    <row r="80" spans="1:26" ht="15.75">
      <c r="A80" s="1011">
        <v>265</v>
      </c>
      <c r="B80" s="846" t="s">
        <v>1401</v>
      </c>
      <c r="C80" s="846" t="s">
        <v>35</v>
      </c>
      <c r="D80" s="846"/>
      <c r="E80" s="847">
        <f>OTCHET!E471</f>
        <v>0</v>
      </c>
      <c r="F80" s="847">
        <f t="shared" si="1"/>
        <v>0</v>
      </c>
      <c r="G80" s="981">
        <f>OTCHET!G471</f>
        <v>0</v>
      </c>
      <c r="H80" s="982">
        <f>OTCHET!H471</f>
        <v>0</v>
      </c>
      <c r="I80" s="982">
        <f>OTCHET!I471</f>
        <v>0</v>
      </c>
      <c r="J80" s="983">
        <f>OTCHET!J471</f>
        <v>0</v>
      </c>
      <c r="K80" s="839"/>
      <c r="L80" s="839"/>
      <c r="M80" s="839"/>
      <c r="N80" s="881"/>
      <c r="O80" s="1055" t="s">
        <v>35</v>
      </c>
      <c r="P80" s="837"/>
      <c r="Q80" s="888"/>
      <c r="R80" s="1003"/>
      <c r="S80" s="1003"/>
      <c r="T80" s="1003"/>
      <c r="U80" s="1003"/>
      <c r="V80" s="1003"/>
      <c r="W80" s="1003"/>
      <c r="X80" s="1004"/>
      <c r="Y80" s="1003"/>
      <c r="Z80" s="1003"/>
    </row>
    <row r="81" spans="1:26" ht="15.75" hidden="1" customHeight="1">
      <c r="A81" s="1011"/>
      <c r="B81" s="846"/>
      <c r="C81" s="846"/>
      <c r="D81" s="846"/>
      <c r="E81" s="847"/>
      <c r="F81" s="847">
        <f t="shared" si="1"/>
        <v>0</v>
      </c>
      <c r="G81" s="981"/>
      <c r="H81" s="982"/>
      <c r="I81" s="982"/>
      <c r="J81" s="983"/>
      <c r="K81" s="839"/>
      <c r="L81" s="839"/>
      <c r="M81" s="839"/>
      <c r="N81" s="881"/>
      <c r="O81" s="1055"/>
      <c r="P81" s="837"/>
      <c r="Q81" s="888"/>
      <c r="R81" s="1003"/>
      <c r="S81" s="1003"/>
      <c r="T81" s="1003"/>
      <c r="U81" s="1003"/>
      <c r="V81" s="1003"/>
      <c r="W81" s="1003"/>
      <c r="X81" s="1004"/>
      <c r="Y81" s="1003"/>
      <c r="Z81" s="1003"/>
    </row>
    <row r="82" spans="1:26" ht="15.75">
      <c r="A82" s="1011">
        <v>270</v>
      </c>
      <c r="B82" s="846" t="s">
        <v>732</v>
      </c>
      <c r="C82" s="846" t="s">
        <v>36</v>
      </c>
      <c r="D82" s="846"/>
      <c r="E82" s="847">
        <f>+OTCHET!E479</f>
        <v>0</v>
      </c>
      <c r="F82" s="847">
        <f t="shared" si="1"/>
        <v>0</v>
      </c>
      <c r="G82" s="981">
        <f>+OTCHET!G479</f>
        <v>0</v>
      </c>
      <c r="H82" s="982">
        <f>+OTCHET!H479</f>
        <v>0</v>
      </c>
      <c r="I82" s="982">
        <f>+OTCHET!I479</f>
        <v>0</v>
      </c>
      <c r="J82" s="983">
        <f>+OTCHET!J479</f>
        <v>0</v>
      </c>
      <c r="K82" s="839"/>
      <c r="L82" s="839"/>
      <c r="M82" s="839"/>
      <c r="N82" s="881"/>
      <c r="O82" s="1055" t="s">
        <v>36</v>
      </c>
      <c r="P82" s="837"/>
      <c r="Q82" s="888"/>
      <c r="R82" s="1003"/>
      <c r="S82" s="1003"/>
      <c r="T82" s="1003"/>
      <c r="U82" s="1003"/>
      <c r="V82" s="1003"/>
      <c r="W82" s="1003"/>
      <c r="X82" s="1004"/>
      <c r="Y82" s="1003"/>
      <c r="Z82" s="1003"/>
    </row>
    <row r="83" spans="1:26" ht="15.75">
      <c r="A83" s="1011">
        <v>275</v>
      </c>
      <c r="B83" s="851" t="s">
        <v>731</v>
      </c>
      <c r="C83" s="851" t="s">
        <v>37</v>
      </c>
      <c r="D83" s="851"/>
      <c r="E83" s="850">
        <f>+OTCHET!E480</f>
        <v>0</v>
      </c>
      <c r="F83" s="850">
        <f t="shared" si="1"/>
        <v>0</v>
      </c>
      <c r="G83" s="984">
        <f>+OTCHET!G480</f>
        <v>0</v>
      </c>
      <c r="H83" s="985">
        <f>+OTCHET!H480</f>
        <v>0</v>
      </c>
      <c r="I83" s="985">
        <f>+OTCHET!I480</f>
        <v>0</v>
      </c>
      <c r="J83" s="986">
        <f>+OTCHET!J480</f>
        <v>0</v>
      </c>
      <c r="K83" s="839"/>
      <c r="L83" s="839"/>
      <c r="M83" s="839"/>
      <c r="N83" s="881"/>
      <c r="O83" s="1056" t="s">
        <v>37</v>
      </c>
      <c r="P83" s="837"/>
      <c r="Q83" s="888"/>
      <c r="R83" s="1003"/>
      <c r="S83" s="1003"/>
      <c r="T83" s="1003"/>
      <c r="U83" s="1003"/>
      <c r="V83" s="1003"/>
      <c r="W83" s="1003"/>
      <c r="X83" s="1004"/>
      <c r="Y83" s="1003"/>
      <c r="Z83" s="1003"/>
    </row>
    <row r="84" spans="1:26" ht="15.75">
      <c r="A84" s="1011">
        <v>280</v>
      </c>
      <c r="B84" s="810" t="s">
        <v>1455</v>
      </c>
      <c r="C84" s="811" t="s">
        <v>663</v>
      </c>
      <c r="D84" s="810"/>
      <c r="E84" s="826">
        <f>OTCHET!E535</f>
        <v>0</v>
      </c>
      <c r="F84" s="826">
        <f t="shared" si="1"/>
        <v>0</v>
      </c>
      <c r="G84" s="954">
        <f>OTCHET!G535</f>
        <v>0</v>
      </c>
      <c r="H84" s="955">
        <f>OTCHET!H535</f>
        <v>0</v>
      </c>
      <c r="I84" s="955">
        <f>OTCHET!I535</f>
        <v>0</v>
      </c>
      <c r="J84" s="956">
        <f>OTCHET!J535</f>
        <v>0</v>
      </c>
      <c r="K84" s="839"/>
      <c r="L84" s="839"/>
      <c r="M84" s="839"/>
      <c r="N84" s="881"/>
      <c r="O84" s="1045" t="s">
        <v>663</v>
      </c>
      <c r="P84" s="837"/>
      <c r="Q84" s="888"/>
      <c r="R84" s="1003"/>
      <c r="S84" s="1003"/>
      <c r="T84" s="1003"/>
      <c r="U84" s="1003"/>
      <c r="V84" s="1003"/>
      <c r="W84" s="1003"/>
      <c r="X84" s="1004"/>
      <c r="Y84" s="1003"/>
      <c r="Z84" s="1003"/>
    </row>
    <row r="85" spans="1:26" ht="15.75">
      <c r="A85" s="1011">
        <v>285</v>
      </c>
      <c r="B85" s="801" t="s">
        <v>1402</v>
      </c>
      <c r="C85" s="782" t="s">
        <v>664</v>
      </c>
      <c r="D85" s="801"/>
      <c r="E85" s="822">
        <f>OTCHET!E536</f>
        <v>0</v>
      </c>
      <c r="F85" s="822">
        <f t="shared" si="1"/>
        <v>0</v>
      </c>
      <c r="G85" s="957">
        <f>OTCHET!G536</f>
        <v>0</v>
      </c>
      <c r="H85" s="958">
        <f>OTCHET!H536</f>
        <v>0</v>
      </c>
      <c r="I85" s="958">
        <f>OTCHET!I536</f>
        <v>0</v>
      </c>
      <c r="J85" s="959">
        <f>OTCHET!J536</f>
        <v>0</v>
      </c>
      <c r="K85" s="839"/>
      <c r="L85" s="839"/>
      <c r="M85" s="839"/>
      <c r="N85" s="881"/>
      <c r="O85" s="1046" t="s">
        <v>664</v>
      </c>
      <c r="P85" s="837"/>
      <c r="Q85" s="888"/>
      <c r="R85" s="1003"/>
      <c r="S85" s="1003"/>
      <c r="T85" s="1003"/>
      <c r="U85" s="1003"/>
      <c r="V85" s="1003"/>
      <c r="W85" s="1003"/>
      <c r="X85" s="1004"/>
      <c r="Y85" s="1003"/>
      <c r="Z85" s="1003"/>
    </row>
    <row r="86" spans="1:26" ht="15.75">
      <c r="A86" s="1011">
        <v>290</v>
      </c>
      <c r="B86" s="804" t="s">
        <v>670</v>
      </c>
      <c r="C86" s="802" t="s">
        <v>1098</v>
      </c>
      <c r="D86" s="804"/>
      <c r="E86" s="823">
        <f>+E87+E88</f>
        <v>0</v>
      </c>
      <c r="F86" s="823">
        <f>+F87+F88</f>
        <v>0</v>
      </c>
      <c r="G86" s="960">
        <f t="shared" ref="G86:M86" si="11">+G87+G88</f>
        <v>0</v>
      </c>
      <c r="H86" s="961">
        <f>+H87+H88</f>
        <v>0</v>
      </c>
      <c r="I86" s="961">
        <f>+I87+I88</f>
        <v>0</v>
      </c>
      <c r="J86" s="962">
        <f>+J87+J88</f>
        <v>0</v>
      </c>
      <c r="K86" s="839">
        <f t="shared" si="11"/>
        <v>0</v>
      </c>
      <c r="L86" s="839">
        <f t="shared" si="11"/>
        <v>0</v>
      </c>
      <c r="M86" s="839">
        <f t="shared" si="11"/>
        <v>0</v>
      </c>
      <c r="N86" s="881"/>
      <c r="O86" s="1047" t="s">
        <v>1098</v>
      </c>
      <c r="P86" s="837"/>
      <c r="Q86" s="888"/>
      <c r="R86" s="1003"/>
      <c r="S86" s="1003"/>
      <c r="T86" s="1003"/>
      <c r="U86" s="1003"/>
      <c r="V86" s="1003"/>
      <c r="W86" s="1003"/>
      <c r="X86" s="1004"/>
      <c r="Y86" s="1003"/>
      <c r="Z86" s="1003"/>
    </row>
    <row r="87" spans="1:26" ht="15.75">
      <c r="A87" s="1011">
        <v>295</v>
      </c>
      <c r="B87" s="844" t="s">
        <v>669</v>
      </c>
      <c r="C87" s="844" t="s">
        <v>1099</v>
      </c>
      <c r="D87" s="852"/>
      <c r="E87" s="845">
        <f>+OTCHET!E503+OTCHET!E512+OTCHET!E516+OTCHET!E543</f>
        <v>0</v>
      </c>
      <c r="F87" s="845">
        <f t="shared" si="1"/>
        <v>0</v>
      </c>
      <c r="G87" s="978">
        <f>+OTCHET!G503+OTCHET!G512+OTCHET!G516+OTCHET!G543</f>
        <v>0</v>
      </c>
      <c r="H87" s="979">
        <f>+OTCHET!H503+OTCHET!H512+OTCHET!H516+OTCHET!H543</f>
        <v>0</v>
      </c>
      <c r="I87" s="979">
        <f>+OTCHET!I503+OTCHET!I512+OTCHET!I516+OTCHET!I543</f>
        <v>0</v>
      </c>
      <c r="J87" s="980">
        <f>+OTCHET!J503+OTCHET!J512+OTCHET!J516+OTCHET!J543</f>
        <v>0</v>
      </c>
      <c r="K87" s="839"/>
      <c r="L87" s="839"/>
      <c r="M87" s="839"/>
      <c r="N87" s="881"/>
      <c r="O87" s="1054" t="s">
        <v>1099</v>
      </c>
      <c r="P87" s="837"/>
      <c r="Q87" s="888"/>
      <c r="R87" s="1003"/>
      <c r="S87" s="1003"/>
      <c r="T87" s="1003"/>
      <c r="U87" s="1003"/>
      <c r="V87" s="1003"/>
      <c r="W87" s="1003"/>
      <c r="X87" s="1004"/>
      <c r="Y87" s="1003"/>
      <c r="Z87" s="1003"/>
    </row>
    <row r="88" spans="1:26" ht="15.75">
      <c r="A88" s="1011">
        <v>300</v>
      </c>
      <c r="B88" s="851" t="s">
        <v>693</v>
      </c>
      <c r="C88" s="851" t="s">
        <v>351</v>
      </c>
      <c r="D88" s="853"/>
      <c r="E88" s="850">
        <f>+OTCHET!E521+OTCHET!E524+OTCHET!E544</f>
        <v>0</v>
      </c>
      <c r="F88" s="850">
        <f t="shared" si="1"/>
        <v>0</v>
      </c>
      <c r="G88" s="984">
        <f>+OTCHET!G521+OTCHET!G524+OTCHET!G544</f>
        <v>0</v>
      </c>
      <c r="H88" s="985">
        <f>+OTCHET!H521+OTCHET!H524+OTCHET!H544</f>
        <v>0</v>
      </c>
      <c r="I88" s="985">
        <f>+OTCHET!I521+OTCHET!I524+OTCHET!I544</f>
        <v>0</v>
      </c>
      <c r="J88" s="986">
        <f>+OTCHET!J521+OTCHET!J524+OTCHET!J544</f>
        <v>0</v>
      </c>
      <c r="K88" s="839"/>
      <c r="L88" s="839"/>
      <c r="M88" s="839"/>
      <c r="N88" s="881"/>
      <c r="O88" s="1056" t="s">
        <v>351</v>
      </c>
      <c r="P88" s="837"/>
      <c r="Q88" s="888"/>
      <c r="R88" s="1003"/>
      <c r="S88" s="1003"/>
      <c r="T88" s="1003"/>
      <c r="U88" s="1003"/>
      <c r="V88" s="1003"/>
      <c r="W88" s="1003"/>
      <c r="X88" s="1004"/>
      <c r="Y88" s="1003"/>
      <c r="Z88" s="1003"/>
    </row>
    <row r="89" spans="1:26" ht="15.75">
      <c r="A89" s="1011">
        <v>310</v>
      </c>
      <c r="B89" s="810" t="s">
        <v>1069</v>
      </c>
      <c r="C89" s="811" t="s">
        <v>665</v>
      </c>
      <c r="D89" s="843"/>
      <c r="E89" s="826">
        <f>OTCHET!E531</f>
        <v>0</v>
      </c>
      <c r="F89" s="826">
        <f t="shared" ref="F89:F96" si="12">+G89+H89+I89+J89</f>
        <v>0</v>
      </c>
      <c r="G89" s="954">
        <f>OTCHET!G531</f>
        <v>0</v>
      </c>
      <c r="H89" s="955">
        <f>OTCHET!H531</f>
        <v>0</v>
      </c>
      <c r="I89" s="955">
        <f>OTCHET!I531</f>
        <v>0</v>
      </c>
      <c r="J89" s="956">
        <f>OTCHET!J531</f>
        <v>0</v>
      </c>
      <c r="K89" s="839"/>
      <c r="L89" s="839"/>
      <c r="M89" s="839"/>
      <c r="N89" s="881"/>
      <c r="O89" s="1045" t="s">
        <v>665</v>
      </c>
      <c r="P89" s="837"/>
      <c r="Q89" s="888"/>
      <c r="R89" s="1003"/>
      <c r="S89" s="1003"/>
      <c r="T89" s="1003"/>
      <c r="U89" s="1003"/>
      <c r="V89" s="1003"/>
      <c r="W89" s="1003"/>
      <c r="X89" s="1004"/>
      <c r="Y89" s="1003"/>
      <c r="Z89" s="1003"/>
    </row>
    <row r="90" spans="1:26" ht="15.75">
      <c r="A90" s="1011">
        <v>320</v>
      </c>
      <c r="B90" s="801" t="s">
        <v>668</v>
      </c>
      <c r="C90" s="782" t="s">
        <v>38</v>
      </c>
      <c r="D90" s="801"/>
      <c r="E90" s="822">
        <f>+OTCHET!E567+OTCHET!E568+OTCHET!E569+OTCHET!E570+OTCHET!E571+OTCHET!E572</f>
        <v>0</v>
      </c>
      <c r="F90" s="822">
        <f t="shared" si="12"/>
        <v>0</v>
      </c>
      <c r="G90" s="957">
        <f>+OTCHET!G567+OTCHET!G568+OTCHET!G569+OTCHET!G570+OTCHET!G571+OTCHET!G572</f>
        <v>0</v>
      </c>
      <c r="H90" s="958">
        <f>+OTCHET!H567+OTCHET!H568+OTCHET!H569+OTCHET!H570+OTCHET!H571+OTCHET!H572</f>
        <v>0</v>
      </c>
      <c r="I90" s="958">
        <f>+OTCHET!I567+OTCHET!I568+OTCHET!I569+OTCHET!I570+OTCHET!I571+OTCHET!I572</f>
        <v>0</v>
      </c>
      <c r="J90" s="959">
        <f>+OTCHET!J567+OTCHET!J568+OTCHET!J569+OTCHET!J570+OTCHET!J571+OTCHET!J572</f>
        <v>0</v>
      </c>
      <c r="K90" s="839"/>
      <c r="L90" s="839"/>
      <c r="M90" s="839"/>
      <c r="N90" s="881"/>
      <c r="O90" s="1046" t="s">
        <v>38</v>
      </c>
      <c r="P90" s="837"/>
      <c r="Q90" s="888"/>
      <c r="R90" s="1003"/>
      <c r="S90" s="1003"/>
      <c r="T90" s="1003"/>
      <c r="U90" s="1003"/>
      <c r="V90" s="1003"/>
      <c r="W90" s="1003"/>
      <c r="X90" s="1004"/>
      <c r="Y90" s="1003"/>
      <c r="Z90" s="1003"/>
    </row>
    <row r="91" spans="1:26" ht="15.75">
      <c r="A91" s="1011">
        <v>330</v>
      </c>
      <c r="B91" s="838" t="s">
        <v>667</v>
      </c>
      <c r="C91" s="838" t="s">
        <v>39</v>
      </c>
      <c r="D91" s="838"/>
      <c r="E91" s="794">
        <f>+OTCHET!E573+OTCHET!E574+OTCHET!E575+OTCHET!E576+OTCHET!E577+OTCHET!E578+OTCHET!E579</f>
        <v>0</v>
      </c>
      <c r="F91" s="794">
        <f t="shared" si="12"/>
        <v>0</v>
      </c>
      <c r="G91" s="921">
        <f>+OTCHET!G573+OTCHET!G574+OTCHET!G575+OTCHET!G576+OTCHET!G577+OTCHET!G578+OTCHET!G579</f>
        <v>0</v>
      </c>
      <c r="H91" s="922">
        <f>+OTCHET!H573+OTCHET!H574+OTCHET!H575+OTCHET!H576+OTCHET!H577+OTCHET!H578+OTCHET!H579</f>
        <v>0</v>
      </c>
      <c r="I91" s="922">
        <f>+OTCHET!I573+OTCHET!I574+OTCHET!I575+OTCHET!I576+OTCHET!I577+OTCHET!I578+OTCHET!I579</f>
        <v>0</v>
      </c>
      <c r="J91" s="923">
        <f>+OTCHET!J573+OTCHET!J574+OTCHET!J575+OTCHET!J576+OTCHET!J577+OTCHET!J578+OTCHET!J579</f>
        <v>0</v>
      </c>
      <c r="K91" s="840"/>
      <c r="L91" s="840"/>
      <c r="M91" s="840"/>
      <c r="N91" s="881"/>
      <c r="O91" s="1033" t="s">
        <v>39</v>
      </c>
      <c r="P91" s="837"/>
      <c r="Q91" s="888"/>
      <c r="R91" s="1003"/>
      <c r="S91" s="1003"/>
      <c r="T91" s="1003"/>
      <c r="U91" s="1003"/>
      <c r="V91" s="1003"/>
      <c r="W91" s="1003"/>
      <c r="X91" s="1004"/>
      <c r="Y91" s="1003"/>
      <c r="Z91" s="1003"/>
    </row>
    <row r="92" spans="1:26" ht="15.75">
      <c r="A92" s="1011">
        <v>335</v>
      </c>
      <c r="B92" s="782" t="s">
        <v>666</v>
      </c>
      <c r="C92" s="782" t="s">
        <v>40</v>
      </c>
      <c r="D92" s="838"/>
      <c r="E92" s="794">
        <f>+OTCHET!E580</f>
        <v>0</v>
      </c>
      <c r="F92" s="794">
        <f t="shared" si="12"/>
        <v>0</v>
      </c>
      <c r="G92" s="921">
        <f>+OTCHET!G580</f>
        <v>0</v>
      </c>
      <c r="H92" s="922">
        <f>+OTCHET!H580</f>
        <v>0</v>
      </c>
      <c r="I92" s="922">
        <f>+OTCHET!I580</f>
        <v>0</v>
      </c>
      <c r="J92" s="923">
        <f>+OTCHET!J580</f>
        <v>0</v>
      </c>
      <c r="K92" s="840"/>
      <c r="L92" s="840"/>
      <c r="M92" s="840"/>
      <c r="N92" s="881"/>
      <c r="O92" s="1033" t="s">
        <v>40</v>
      </c>
      <c r="P92" s="837"/>
      <c r="Q92" s="888"/>
      <c r="R92" s="1003"/>
      <c r="S92" s="1003"/>
      <c r="T92" s="1003"/>
      <c r="U92" s="1003"/>
      <c r="V92" s="1003"/>
      <c r="W92" s="1003"/>
      <c r="X92" s="1004"/>
      <c r="Y92" s="1003"/>
      <c r="Z92" s="1003"/>
    </row>
    <row r="93" spans="1:26" ht="15.75">
      <c r="A93" s="1011">
        <v>340</v>
      </c>
      <c r="B93" s="782" t="s">
        <v>46</v>
      </c>
      <c r="C93" s="782" t="s">
        <v>47</v>
      </c>
      <c r="D93" s="782"/>
      <c r="E93" s="794">
        <f>+OTCHET!E587+OTCHET!E588</f>
        <v>0</v>
      </c>
      <c r="F93" s="794">
        <f t="shared" si="12"/>
        <v>0</v>
      </c>
      <c r="G93" s="921">
        <f>+OTCHET!G587+OTCHET!G588</f>
        <v>0</v>
      </c>
      <c r="H93" s="922">
        <f>+OTCHET!H587+OTCHET!H588</f>
        <v>0</v>
      </c>
      <c r="I93" s="922">
        <f>+OTCHET!I587+OTCHET!I588</f>
        <v>0</v>
      </c>
      <c r="J93" s="923">
        <f>+OTCHET!J587+OTCHET!J588</f>
        <v>0</v>
      </c>
      <c r="K93" s="840"/>
      <c r="L93" s="840"/>
      <c r="M93" s="840"/>
      <c r="N93" s="881"/>
      <c r="O93" s="1033" t="s">
        <v>47</v>
      </c>
      <c r="P93" s="837"/>
      <c r="Q93" s="888"/>
      <c r="R93" s="1003"/>
      <c r="S93" s="1003"/>
      <c r="T93" s="1003"/>
      <c r="U93" s="1003"/>
      <c r="V93" s="1003"/>
      <c r="W93" s="1003"/>
      <c r="X93" s="1004"/>
      <c r="Y93" s="1003"/>
      <c r="Z93" s="1003"/>
    </row>
    <row r="94" spans="1:26" ht="15.75">
      <c r="A94" s="1011">
        <v>345</v>
      </c>
      <c r="B94" s="782" t="s">
        <v>48</v>
      </c>
      <c r="C94" s="838" t="s">
        <v>49</v>
      </c>
      <c r="D94" s="782"/>
      <c r="E94" s="794">
        <f>+OTCHET!E589+OTCHET!E590</f>
        <v>0</v>
      </c>
      <c r="F94" s="794">
        <f t="shared" si="12"/>
        <v>0</v>
      </c>
      <c r="G94" s="921">
        <f>+OTCHET!G589+OTCHET!G590</f>
        <v>0</v>
      </c>
      <c r="H94" s="922">
        <f>+OTCHET!H589+OTCHET!H590</f>
        <v>0</v>
      </c>
      <c r="I94" s="922">
        <f>+OTCHET!I589+OTCHET!I590</f>
        <v>0</v>
      </c>
      <c r="J94" s="923">
        <f>+OTCHET!J589+OTCHET!J590</f>
        <v>0</v>
      </c>
      <c r="K94" s="840"/>
      <c r="L94" s="840"/>
      <c r="M94" s="840"/>
      <c r="N94" s="881"/>
      <c r="O94" s="1033" t="s">
        <v>49</v>
      </c>
      <c r="P94" s="837"/>
      <c r="Q94" s="888"/>
      <c r="R94" s="1003"/>
      <c r="S94" s="1003"/>
      <c r="T94" s="1003"/>
      <c r="U94" s="1003"/>
      <c r="V94" s="1003"/>
      <c r="W94" s="1003"/>
      <c r="X94" s="1004"/>
      <c r="Y94" s="1003"/>
      <c r="Z94" s="1003"/>
    </row>
    <row r="95" spans="1:26" ht="15.75">
      <c r="A95" s="1011">
        <v>350</v>
      </c>
      <c r="B95" s="802" t="s">
        <v>1403</v>
      </c>
      <c r="C95" s="802" t="s">
        <v>694</v>
      </c>
      <c r="D95" s="802"/>
      <c r="E95" s="796">
        <f>OTCHET!E591</f>
        <v>0</v>
      </c>
      <c r="F95" s="796">
        <f t="shared" si="12"/>
        <v>0</v>
      </c>
      <c r="G95" s="900">
        <f>OTCHET!G591</f>
        <v>2257</v>
      </c>
      <c r="H95" s="901">
        <f>OTCHET!H591</f>
        <v>0</v>
      </c>
      <c r="I95" s="901">
        <f>OTCHET!I591</f>
        <v>-2257</v>
      </c>
      <c r="J95" s="902">
        <f>OTCHET!J591</f>
        <v>0</v>
      </c>
      <c r="K95" s="840"/>
      <c r="L95" s="840"/>
      <c r="M95" s="840"/>
      <c r="N95" s="881"/>
      <c r="O95" s="1029" t="s">
        <v>694</v>
      </c>
      <c r="P95" s="837"/>
      <c r="Q95" s="888"/>
      <c r="R95" s="1003"/>
      <c r="S95" s="1003"/>
      <c r="T95" s="1003"/>
      <c r="U95" s="1003"/>
      <c r="V95" s="1003"/>
      <c r="W95" s="1003"/>
      <c r="X95" s="1004"/>
      <c r="Y95" s="1003"/>
      <c r="Z95" s="1003"/>
    </row>
    <row r="96" spans="1:26" ht="16.5" thickBot="1">
      <c r="A96" s="1012">
        <v>355</v>
      </c>
      <c r="B96" s="854" t="s">
        <v>836</v>
      </c>
      <c r="C96" s="854" t="s">
        <v>835</v>
      </c>
      <c r="D96" s="854"/>
      <c r="E96" s="855">
        <f>+OTCHET!E594</f>
        <v>0</v>
      </c>
      <c r="F96" s="855">
        <f t="shared" si="12"/>
        <v>0</v>
      </c>
      <c r="G96" s="987">
        <f>+OTCHET!G594</f>
        <v>-7493</v>
      </c>
      <c r="H96" s="988">
        <f>+OTCHET!H594</f>
        <v>0</v>
      </c>
      <c r="I96" s="988">
        <f>+OTCHET!I594</f>
        <v>7493</v>
      </c>
      <c r="J96" s="989">
        <f>+OTCHET!J594</f>
        <v>0</v>
      </c>
      <c r="K96" s="841"/>
      <c r="L96" s="841"/>
      <c r="M96" s="841"/>
      <c r="N96" s="881"/>
      <c r="O96" s="1057" t="s">
        <v>835</v>
      </c>
      <c r="P96" s="842"/>
      <c r="Q96" s="888"/>
      <c r="R96" s="1003"/>
      <c r="S96" s="1003"/>
      <c r="T96" s="1003"/>
      <c r="U96" s="1003"/>
      <c r="V96" s="1003"/>
      <c r="W96" s="1003"/>
      <c r="X96" s="1004"/>
      <c r="Y96" s="1003"/>
      <c r="Z96" s="1003"/>
    </row>
    <row r="97" spans="2:26" ht="16.5" hidden="1" thickBot="1">
      <c r="B97" s="760" t="s">
        <v>646</v>
      </c>
      <c r="C97" s="760"/>
      <c r="D97" s="760"/>
      <c r="E97" s="761"/>
      <c r="F97" s="761"/>
      <c r="G97" s="761"/>
      <c r="H97" s="761"/>
      <c r="I97" s="761"/>
      <c r="J97" s="761"/>
      <c r="K97" s="364"/>
      <c r="L97" s="364"/>
      <c r="M97" s="364"/>
      <c r="N97" s="883"/>
      <c r="O97" s="760"/>
      <c r="P97" s="376"/>
      <c r="Q97" s="888"/>
      <c r="R97" s="1003"/>
      <c r="S97" s="1003"/>
      <c r="T97" s="1003"/>
      <c r="U97" s="1003"/>
      <c r="V97" s="1003"/>
      <c r="W97" s="1003"/>
      <c r="X97" s="1004"/>
      <c r="Y97" s="1003"/>
      <c r="Z97" s="1003"/>
    </row>
    <row r="98" spans="2:26" ht="16.5" hidden="1" thickBot="1">
      <c r="B98" s="760" t="s">
        <v>647</v>
      </c>
      <c r="C98" s="760"/>
      <c r="D98" s="760"/>
      <c r="E98" s="761"/>
      <c r="F98" s="761"/>
      <c r="G98" s="761"/>
      <c r="H98" s="761"/>
      <c r="I98" s="761"/>
      <c r="J98" s="761"/>
      <c r="K98" s="364"/>
      <c r="L98" s="364"/>
      <c r="M98" s="364"/>
      <c r="N98" s="883"/>
      <c r="O98" s="760"/>
      <c r="P98" s="376"/>
      <c r="Q98" s="888"/>
      <c r="R98" s="1003"/>
      <c r="S98" s="1003"/>
      <c r="T98" s="1003"/>
      <c r="U98" s="1003"/>
      <c r="V98" s="1003"/>
      <c r="W98" s="1003"/>
      <c r="X98" s="1004"/>
      <c r="Y98" s="1003"/>
      <c r="Z98" s="1003"/>
    </row>
    <row r="99" spans="2:26" ht="16.5" hidden="1" thickBot="1">
      <c r="B99" s="760" t="s">
        <v>648</v>
      </c>
      <c r="C99" s="760"/>
      <c r="D99" s="760"/>
      <c r="E99" s="761"/>
      <c r="F99" s="761"/>
      <c r="G99" s="761"/>
      <c r="H99" s="761"/>
      <c r="I99" s="761"/>
      <c r="J99" s="762"/>
      <c r="K99" s="385"/>
      <c r="L99" s="385"/>
      <c r="M99" s="385"/>
      <c r="N99" s="883"/>
      <c r="O99" s="760"/>
      <c r="P99" s="376"/>
      <c r="Q99" s="888"/>
      <c r="R99" s="1003"/>
      <c r="S99" s="1003"/>
      <c r="T99" s="1003"/>
      <c r="U99" s="1003"/>
      <c r="V99" s="1003"/>
      <c r="W99" s="1003"/>
      <c r="X99" s="1004"/>
      <c r="Y99" s="1003"/>
      <c r="Z99" s="1003"/>
    </row>
    <row r="100" spans="2:26" ht="16.5" hidden="1" thickBot="1">
      <c r="B100" s="763" t="s">
        <v>649</v>
      </c>
      <c r="C100" s="764"/>
      <c r="D100" s="764"/>
      <c r="E100" s="761"/>
      <c r="F100" s="761"/>
      <c r="G100" s="761"/>
      <c r="H100" s="761"/>
      <c r="I100" s="761"/>
      <c r="J100" s="762"/>
      <c r="K100" s="385"/>
      <c r="L100" s="385"/>
      <c r="M100" s="385"/>
      <c r="N100" s="883"/>
      <c r="O100" s="764"/>
      <c r="P100" s="376"/>
      <c r="Q100" s="888"/>
      <c r="R100" s="1003"/>
      <c r="S100" s="1003"/>
      <c r="T100" s="1003"/>
      <c r="U100" s="1003"/>
      <c r="V100" s="1003"/>
      <c r="W100" s="1003"/>
      <c r="X100" s="1004"/>
      <c r="Y100" s="1003"/>
      <c r="Z100" s="1003"/>
    </row>
    <row r="101" spans="2:26" ht="16.5" hidden="1" thickBot="1">
      <c r="B101" s="763"/>
      <c r="C101" s="763"/>
      <c r="D101" s="763"/>
      <c r="E101" s="765"/>
      <c r="F101" s="765"/>
      <c r="G101" s="765"/>
      <c r="H101" s="765"/>
      <c r="I101" s="765"/>
      <c r="J101" s="765"/>
      <c r="K101" s="387"/>
      <c r="L101" s="387"/>
      <c r="M101" s="387"/>
      <c r="N101" s="882"/>
      <c r="O101" s="763"/>
      <c r="P101" s="367"/>
      <c r="Q101" s="888"/>
      <c r="R101" s="1003"/>
      <c r="S101" s="1003"/>
      <c r="T101" s="1003"/>
      <c r="U101" s="1003"/>
      <c r="V101" s="1003"/>
      <c r="W101" s="1003"/>
      <c r="X101" s="1004"/>
      <c r="Y101" s="1003"/>
      <c r="Z101" s="1003"/>
    </row>
    <row r="102" spans="2:26" ht="16.5" hidden="1" thickBot="1">
      <c r="B102" s="764" t="s">
        <v>650</v>
      </c>
      <c r="C102" s="764"/>
      <c r="D102" s="764"/>
      <c r="E102" s="765"/>
      <c r="F102" s="765"/>
      <c r="G102" s="765"/>
      <c r="H102" s="765"/>
      <c r="I102" s="765"/>
      <c r="J102" s="765"/>
      <c r="K102" s="386"/>
      <c r="L102" s="386"/>
      <c r="M102" s="386"/>
      <c r="N102" s="882"/>
      <c r="O102" s="764"/>
      <c r="P102" s="367"/>
      <c r="Q102" s="888"/>
      <c r="R102" s="1003"/>
      <c r="S102" s="1003"/>
      <c r="T102" s="1003"/>
      <c r="U102" s="1003"/>
      <c r="V102" s="1003"/>
      <c r="W102" s="1003"/>
      <c r="X102" s="1004"/>
      <c r="Y102" s="1003"/>
      <c r="Z102" s="1003"/>
    </row>
    <row r="103" spans="2:26" ht="16.5" hidden="1" thickBot="1">
      <c r="B103" s="760" t="s">
        <v>648</v>
      </c>
      <c r="C103" s="760"/>
      <c r="D103" s="760"/>
      <c r="E103" s="765"/>
      <c r="F103" s="766"/>
      <c r="G103" s="766"/>
      <c r="H103" s="766"/>
      <c r="I103" s="765"/>
      <c r="J103" s="765"/>
      <c r="K103" s="387"/>
      <c r="L103" s="387"/>
      <c r="M103" s="387"/>
      <c r="N103" s="882"/>
      <c r="O103" s="760"/>
      <c r="P103" s="367"/>
      <c r="Q103" s="888"/>
      <c r="R103" s="1003"/>
      <c r="S103" s="1003"/>
      <c r="T103" s="1003"/>
      <c r="U103" s="1003"/>
      <c r="V103" s="1003"/>
      <c r="W103" s="1003"/>
      <c r="X103" s="1004"/>
      <c r="Y103" s="1003"/>
      <c r="Z103" s="1003"/>
    </row>
    <row r="104" spans="2:26" ht="16.5" hidden="1" thickBot="1">
      <c r="B104" s="1907" t="s">
        <v>649</v>
      </c>
      <c r="C104" s="763"/>
      <c r="D104" s="763"/>
      <c r="E104" s="765"/>
      <c r="F104" s="766"/>
      <c r="G104" s="766"/>
      <c r="H104" s="766"/>
      <c r="I104" s="765"/>
      <c r="J104" s="765"/>
      <c r="K104" s="387"/>
      <c r="L104" s="387"/>
      <c r="M104" s="386"/>
      <c r="N104" s="884"/>
      <c r="O104" s="763"/>
      <c r="P104" s="367"/>
      <c r="Q104" s="888"/>
      <c r="R104" s="1003"/>
      <c r="S104" s="1003"/>
      <c r="T104" s="1003"/>
      <c r="U104" s="1003"/>
      <c r="V104" s="1003"/>
      <c r="W104" s="1003"/>
      <c r="X104" s="1004"/>
      <c r="Y104" s="1003"/>
      <c r="Z104" s="1003"/>
    </row>
    <row r="105" spans="2:26" ht="15.75">
      <c r="B105" s="1908">
        <f>+IF(+SUM(E$65:J$65)=0,0,"Контрола: дефицит/излишък = финансиране с обратен знак (V. + VІ. = 0)")</f>
        <v>0</v>
      </c>
      <c r="C105" s="1065"/>
      <c r="D105" s="1065"/>
      <c r="E105" s="1066">
        <f t="shared" ref="E105:J105" si="13">+E$64+E$66</f>
        <v>0</v>
      </c>
      <c r="F105" s="1066">
        <f t="shared" si="13"/>
        <v>0</v>
      </c>
      <c r="G105" s="1067">
        <f t="shared" si="13"/>
        <v>0</v>
      </c>
      <c r="H105" s="1067">
        <f t="shared" si="13"/>
        <v>0</v>
      </c>
      <c r="I105" s="1067">
        <f t="shared" si="13"/>
        <v>0</v>
      </c>
      <c r="J105" s="1067">
        <f t="shared" si="13"/>
        <v>0</v>
      </c>
      <c r="K105" s="388"/>
      <c r="L105" s="388"/>
      <c r="M105" s="388"/>
      <c r="N105" s="884"/>
      <c r="O105" s="767"/>
      <c r="P105" s="367"/>
      <c r="Q105" s="888"/>
      <c r="R105" s="1003"/>
      <c r="S105" s="1003"/>
      <c r="T105" s="1003"/>
      <c r="U105" s="1003"/>
      <c r="V105" s="1003"/>
      <c r="W105" s="1003"/>
      <c r="X105" s="1004"/>
      <c r="Y105" s="1003"/>
      <c r="Z105" s="1003"/>
    </row>
    <row r="106" spans="2:26" ht="15.75">
      <c r="B106" s="767"/>
      <c r="C106" s="767"/>
      <c r="D106" s="767"/>
      <c r="E106" s="768"/>
      <c r="F106" s="1077"/>
      <c r="G106" s="1072"/>
      <c r="H106" s="752"/>
      <c r="I106" s="752"/>
      <c r="K106" s="388"/>
      <c r="L106" s="388"/>
      <c r="M106" s="388"/>
      <c r="N106" s="884"/>
      <c r="O106" s="767"/>
      <c r="P106" s="367"/>
      <c r="Q106" s="885"/>
      <c r="R106" s="1003"/>
      <c r="S106" s="1003"/>
      <c r="T106" s="1003"/>
      <c r="U106" s="1003"/>
      <c r="V106" s="1003"/>
      <c r="W106" s="1003"/>
      <c r="X106" s="1004"/>
      <c r="Y106" s="1003"/>
      <c r="Z106" s="1003"/>
    </row>
    <row r="107" spans="2:26" ht="19.5" customHeight="1">
      <c r="B107" s="1306" t="str">
        <f>+OTCHET!H605</f>
        <v>n.nikolova@cem.bg</v>
      </c>
      <c r="C107" s="767"/>
      <c r="D107" s="767"/>
      <c r="E107" s="1078"/>
      <c r="F107" s="352"/>
      <c r="G107" s="1307" t="str">
        <f>+OTCHET!E605</f>
        <v>02/9708833</v>
      </c>
      <c r="H107" s="1307" t="str">
        <f>+OTCHET!F605</f>
        <v>02/9714448</v>
      </c>
      <c r="I107" s="1308"/>
      <c r="J107" s="1863">
        <f>+OTCHET!B605</f>
        <v>43838</v>
      </c>
      <c r="K107" s="388"/>
      <c r="L107" s="388"/>
      <c r="M107" s="388"/>
      <c r="N107" s="884"/>
      <c r="O107" s="767"/>
      <c r="P107" s="367"/>
      <c r="Q107" s="885"/>
      <c r="R107" s="1003"/>
      <c r="S107" s="1003"/>
      <c r="T107" s="1003"/>
      <c r="U107" s="1003"/>
      <c r="V107" s="1003"/>
      <c r="W107" s="1003"/>
      <c r="X107" s="1004"/>
      <c r="Y107" s="1003"/>
      <c r="Z107" s="1003"/>
    </row>
    <row r="108" spans="2:26" ht="15.75">
      <c r="B108" s="1091" t="s">
        <v>1427</v>
      </c>
      <c r="C108" s="1309"/>
      <c r="D108" s="1309"/>
      <c r="E108" s="1310"/>
      <c r="F108" s="1310"/>
      <c r="G108" s="2113" t="s">
        <v>1426</v>
      </c>
      <c r="H108" s="2113"/>
      <c r="I108" s="1311"/>
      <c r="J108" s="1092" t="s">
        <v>1425</v>
      </c>
      <c r="K108" s="388"/>
      <c r="L108" s="388"/>
      <c r="M108" s="388"/>
      <c r="N108" s="884"/>
      <c r="O108" s="767"/>
      <c r="P108" s="367"/>
      <c r="Q108" s="885"/>
      <c r="R108" s="1003"/>
      <c r="S108" s="1003"/>
      <c r="T108" s="1003"/>
      <c r="U108" s="1003"/>
      <c r="V108" s="1003"/>
      <c r="W108" s="1003"/>
      <c r="X108" s="1004"/>
      <c r="Y108" s="1003"/>
      <c r="Z108" s="1003"/>
    </row>
    <row r="109" spans="2:26" ht="17.25" customHeight="1">
      <c r="B109" s="1075" t="s">
        <v>1407</v>
      </c>
      <c r="C109" s="772"/>
      <c r="D109" s="772"/>
      <c r="E109" s="1853"/>
      <c r="F109" s="1312"/>
      <c r="G109" s="752"/>
      <c r="H109" s="752"/>
      <c r="I109" s="752"/>
      <c r="J109" s="752"/>
      <c r="K109" s="388"/>
      <c r="L109" s="388"/>
      <c r="M109" s="388"/>
      <c r="N109" s="884"/>
      <c r="O109" s="767"/>
      <c r="P109" s="367"/>
      <c r="Q109" s="885"/>
      <c r="R109" s="1003"/>
      <c r="S109" s="1003"/>
      <c r="T109" s="1003"/>
      <c r="U109" s="1003"/>
      <c r="V109" s="1003"/>
      <c r="W109" s="1003"/>
      <c r="X109" s="1004"/>
      <c r="Y109" s="1003"/>
      <c r="Z109" s="1003"/>
    </row>
    <row r="110" spans="2:26" ht="17.25" customHeight="1">
      <c r="B110" s="1308"/>
      <c r="C110" s="769"/>
      <c r="D110" s="767"/>
      <c r="E110" s="2112" t="str">
        <f>+OTCHET!D603</f>
        <v>Незабравка Николова</v>
      </c>
      <c r="F110" s="2112"/>
      <c r="G110" s="752"/>
      <c r="H110" s="752"/>
      <c r="I110" s="752"/>
      <c r="J110" s="752"/>
      <c r="K110" s="388"/>
      <c r="L110" s="388"/>
      <c r="M110" s="388"/>
      <c r="N110" s="884"/>
      <c r="O110" s="767"/>
      <c r="P110" s="367"/>
      <c r="Q110" s="885"/>
      <c r="R110" s="1003"/>
      <c r="S110" s="1003"/>
      <c r="T110" s="1003"/>
      <c r="U110" s="1003"/>
      <c r="V110" s="1003"/>
      <c r="W110" s="1003"/>
      <c r="X110" s="1004"/>
      <c r="Y110" s="1003"/>
      <c r="Z110" s="1003"/>
    </row>
    <row r="111" spans="2:26" ht="19.5" customHeight="1">
      <c r="B111" s="772"/>
      <c r="E111" s="752"/>
      <c r="F111" s="752"/>
      <c r="G111" s="752"/>
      <c r="H111" s="752"/>
      <c r="I111" s="752"/>
      <c r="J111" s="752"/>
      <c r="K111" s="388"/>
      <c r="L111" s="388"/>
      <c r="M111" s="388"/>
      <c r="N111" s="884"/>
      <c r="O111" s="769"/>
      <c r="P111" s="367"/>
      <c r="Q111" s="885"/>
      <c r="R111" s="1003"/>
      <c r="S111" s="1003"/>
      <c r="T111" s="1003"/>
      <c r="U111" s="1003"/>
      <c r="V111" s="1003"/>
      <c r="W111" s="1003"/>
      <c r="X111" s="1004"/>
      <c r="Y111" s="1003"/>
      <c r="Z111" s="1003"/>
    </row>
    <row r="112" spans="2:26" ht="15.75" customHeight="1">
      <c r="E112" s="752"/>
      <c r="F112" s="752"/>
      <c r="G112" s="752"/>
      <c r="H112" s="752"/>
      <c r="I112" s="752"/>
      <c r="J112" s="752"/>
      <c r="K112" s="388"/>
      <c r="L112" s="388"/>
      <c r="M112" s="388"/>
      <c r="N112" s="884"/>
      <c r="O112" s="767"/>
      <c r="P112" s="367"/>
      <c r="Q112" s="885"/>
      <c r="R112" s="1003"/>
      <c r="S112" s="1003"/>
      <c r="T112" s="1003"/>
      <c r="U112" s="1003"/>
      <c r="V112" s="1003"/>
      <c r="W112" s="1003"/>
      <c r="X112" s="1004"/>
      <c r="Y112" s="1003"/>
      <c r="Z112" s="1003"/>
    </row>
    <row r="113" spans="1:26" ht="15.75">
      <c r="B113" s="1076" t="s">
        <v>1370</v>
      </c>
      <c r="C113" s="767"/>
      <c r="D113" s="767"/>
      <c r="E113" s="1312"/>
      <c r="F113" s="1312"/>
      <c r="G113" s="752"/>
      <c r="H113" s="1076" t="s">
        <v>1422</v>
      </c>
      <c r="I113" s="1854"/>
      <c r="J113" s="1313"/>
      <c r="K113" s="388"/>
      <c r="L113" s="388"/>
      <c r="M113" s="388"/>
      <c r="N113" s="884"/>
      <c r="O113" s="771"/>
      <c r="P113" s="367"/>
      <c r="Q113" s="885"/>
      <c r="R113" s="1003"/>
      <c r="S113" s="1003"/>
      <c r="T113" s="1003"/>
      <c r="U113" s="1003"/>
      <c r="V113" s="1003"/>
      <c r="W113" s="1003"/>
      <c r="X113" s="1004"/>
      <c r="Y113" s="1003"/>
      <c r="Z113" s="1003"/>
    </row>
    <row r="114" spans="1:26" ht="18" customHeight="1">
      <c r="E114" s="2112" t="str">
        <f>+OTCHET!G600</f>
        <v>Незабравка Николова</v>
      </c>
      <c r="F114" s="2112"/>
      <c r="G114" s="1314"/>
      <c r="H114" s="752"/>
      <c r="I114" s="2112" t="str">
        <f>+OTCHET!G603</f>
        <v>София Владимирова</v>
      </c>
      <c r="J114" s="2112"/>
      <c r="K114" s="388"/>
      <c r="L114" s="388"/>
      <c r="M114" s="388"/>
      <c r="N114" s="884"/>
      <c r="O114" s="1315"/>
      <c r="P114" s="367"/>
      <c r="Q114" s="885"/>
      <c r="R114" s="1003"/>
      <c r="S114" s="1003"/>
      <c r="T114" s="1003"/>
      <c r="U114" s="1003"/>
      <c r="V114" s="1003"/>
      <c r="W114" s="1003"/>
      <c r="X114" s="1004"/>
      <c r="Y114" s="1003"/>
      <c r="Z114" s="1003"/>
    </row>
    <row r="115" spans="1:26">
      <c r="A115" s="1013"/>
      <c r="B115" s="1013"/>
      <c r="C115" s="1013"/>
      <c r="D115" s="1013"/>
      <c r="E115" s="1014"/>
      <c r="F115" s="1014"/>
      <c r="G115" s="1014"/>
      <c r="H115" s="1014"/>
      <c r="I115" s="1014"/>
      <c r="J115" s="1014"/>
      <c r="K115" s="1014"/>
      <c r="L115" s="1014"/>
      <c r="M115" s="1014"/>
      <c r="N115" s="1013"/>
      <c r="O115" s="1013"/>
      <c r="P115" s="1013"/>
      <c r="Q115" s="1013"/>
    </row>
    <row r="116" spans="1:26">
      <c r="A116" s="1013"/>
      <c r="B116" s="1013"/>
      <c r="C116" s="1013"/>
      <c r="D116" s="1013"/>
      <c r="E116" s="1014"/>
      <c r="F116" s="1014"/>
      <c r="G116" s="1014"/>
      <c r="H116" s="1014"/>
      <c r="I116" s="1014"/>
      <c r="J116" s="1014"/>
      <c r="K116" s="1014"/>
      <c r="L116" s="1014"/>
      <c r="M116" s="1014"/>
      <c r="N116" s="1013"/>
      <c r="O116" s="1013"/>
      <c r="P116" s="1013"/>
      <c r="Q116" s="1013"/>
    </row>
    <row r="117" spans="1:26">
      <c r="A117" s="1013"/>
      <c r="B117" s="1013"/>
      <c r="C117" s="1013"/>
      <c r="D117" s="1013"/>
      <c r="E117" s="1014"/>
      <c r="F117" s="1014"/>
      <c r="G117" s="1014"/>
      <c r="H117" s="1014"/>
      <c r="I117" s="1014"/>
      <c r="J117" s="1014"/>
      <c r="K117" s="1014"/>
      <c r="L117" s="1014"/>
      <c r="M117" s="1014"/>
      <c r="N117" s="1013"/>
      <c r="O117" s="1013"/>
      <c r="P117" s="1013"/>
      <c r="Q117" s="1013"/>
    </row>
    <row r="118" spans="1:26">
      <c r="A118" s="1013"/>
      <c r="B118" s="1013"/>
      <c r="C118" s="1013"/>
      <c r="D118" s="1013"/>
      <c r="E118" s="1014"/>
      <c r="F118" s="1014"/>
      <c r="G118" s="1014"/>
      <c r="H118" s="1014"/>
      <c r="I118" s="1014"/>
      <c r="J118" s="1014"/>
      <c r="K118" s="1014"/>
      <c r="L118" s="1014"/>
      <c r="M118" s="1014"/>
      <c r="N118" s="1013"/>
      <c r="O118" s="1013"/>
      <c r="P118" s="1013"/>
      <c r="Q118" s="1013"/>
    </row>
    <row r="119" spans="1:26">
      <c r="A119" s="1013"/>
      <c r="B119" s="1013"/>
      <c r="C119" s="1013"/>
      <c r="D119" s="1013"/>
      <c r="E119" s="1014"/>
      <c r="F119" s="1014"/>
      <c r="G119" s="1014"/>
      <c r="H119" s="1014"/>
      <c r="I119" s="1014"/>
      <c r="J119" s="1014"/>
      <c r="K119" s="1014"/>
      <c r="L119" s="1014"/>
      <c r="M119" s="1014"/>
      <c r="N119" s="1013"/>
      <c r="O119" s="1013"/>
      <c r="P119" s="1013"/>
      <c r="Q119" s="1013"/>
    </row>
    <row r="120" spans="1:26">
      <c r="A120" s="1013"/>
      <c r="B120" s="1013"/>
      <c r="C120" s="1013"/>
      <c r="D120" s="1013"/>
      <c r="E120" s="1014"/>
      <c r="F120" s="1014"/>
      <c r="G120" s="1014"/>
      <c r="H120" s="1014"/>
      <c r="I120" s="1014"/>
      <c r="J120" s="1014"/>
      <c r="K120" s="1014"/>
      <c r="L120" s="1014"/>
      <c r="M120" s="1014"/>
      <c r="N120" s="1013"/>
      <c r="O120" s="1013"/>
      <c r="P120" s="1013"/>
      <c r="Q120" s="1013"/>
    </row>
    <row r="121" spans="1:26">
      <c r="A121" s="1013"/>
      <c r="B121" s="1013"/>
      <c r="C121" s="1013"/>
      <c r="D121" s="1013"/>
      <c r="E121" s="1014"/>
      <c r="F121" s="1014"/>
      <c r="G121" s="1014"/>
      <c r="H121" s="1014"/>
      <c r="I121" s="1014"/>
      <c r="J121" s="1014"/>
      <c r="K121" s="1014"/>
      <c r="L121" s="1014"/>
      <c r="M121" s="1014"/>
      <c r="N121" s="1013"/>
      <c r="O121" s="1013"/>
      <c r="P121" s="1013"/>
      <c r="Q121" s="1013"/>
    </row>
    <row r="122" spans="1:26">
      <c r="A122" s="1013"/>
      <c r="B122" s="1013"/>
      <c r="C122" s="1013"/>
      <c r="D122" s="1013"/>
      <c r="E122" s="1014"/>
      <c r="F122" s="1014"/>
      <c r="G122" s="1014"/>
      <c r="H122" s="1014"/>
      <c r="I122" s="1014"/>
      <c r="J122" s="1014"/>
      <c r="K122" s="1014"/>
      <c r="L122" s="1014"/>
      <c r="M122" s="1014"/>
      <c r="N122" s="1013"/>
      <c r="O122" s="1013"/>
      <c r="P122" s="1013"/>
      <c r="Q122" s="1013"/>
    </row>
    <row r="123" spans="1:26">
      <c r="A123" s="1013"/>
      <c r="B123" s="1013"/>
      <c r="C123" s="1013"/>
      <c r="D123" s="1013"/>
      <c r="E123" s="1014"/>
      <c r="F123" s="1014"/>
      <c r="G123" s="1014"/>
      <c r="H123" s="1014"/>
      <c r="I123" s="1014"/>
      <c r="J123" s="1014"/>
      <c r="K123" s="1014"/>
      <c r="L123" s="1014"/>
      <c r="M123" s="1014"/>
      <c r="N123" s="1013"/>
      <c r="O123" s="1013"/>
      <c r="P123" s="1013"/>
      <c r="Q123" s="1013"/>
    </row>
    <row r="124" spans="1:26">
      <c r="A124" s="1013"/>
      <c r="B124" s="1013"/>
      <c r="C124" s="1013"/>
      <c r="D124" s="1013"/>
      <c r="E124" s="1014"/>
      <c r="F124" s="1014"/>
      <c r="G124" s="1014"/>
      <c r="H124" s="1014"/>
      <c r="I124" s="1014"/>
      <c r="J124" s="1014"/>
      <c r="K124" s="1014"/>
      <c r="L124" s="1014"/>
      <c r="M124" s="1014"/>
      <c r="N124" s="1013"/>
      <c r="O124" s="1013"/>
      <c r="P124" s="1013"/>
      <c r="Q124" s="1013"/>
    </row>
    <row r="125" spans="1:26">
      <c r="A125" s="1013"/>
      <c r="B125" s="1013"/>
      <c r="C125" s="1013"/>
      <c r="D125" s="1013"/>
      <c r="E125" s="1014"/>
      <c r="F125" s="1014"/>
      <c r="G125" s="1014"/>
      <c r="H125" s="1014"/>
      <c r="I125" s="1014"/>
      <c r="J125" s="1014"/>
      <c r="K125" s="1014"/>
      <c r="L125" s="1014"/>
      <c r="M125" s="1014"/>
      <c r="N125" s="1013"/>
      <c r="O125" s="1013"/>
      <c r="P125" s="1013"/>
      <c r="Q125" s="1013"/>
    </row>
    <row r="126" spans="1:26">
      <c r="A126" s="1013"/>
      <c r="B126" s="1013"/>
      <c r="C126" s="1013"/>
      <c r="D126" s="1013"/>
      <c r="E126" s="1014"/>
      <c r="F126" s="1014"/>
      <c r="G126" s="1014"/>
      <c r="H126" s="1014"/>
      <c r="I126" s="1014"/>
      <c r="J126" s="1014"/>
      <c r="K126" s="1014"/>
      <c r="L126" s="1014"/>
      <c r="M126" s="1014"/>
      <c r="N126" s="1013"/>
      <c r="O126" s="1013"/>
      <c r="P126" s="1013"/>
      <c r="Q126" s="1013"/>
    </row>
    <row r="127" spans="1:26">
      <c r="A127" s="1013"/>
      <c r="B127" s="1013"/>
      <c r="C127" s="1013"/>
      <c r="D127" s="1013"/>
      <c r="E127" s="1014"/>
      <c r="F127" s="1014"/>
      <c r="G127" s="1014"/>
      <c r="H127" s="1014"/>
      <c r="I127" s="1014"/>
      <c r="J127" s="1014"/>
      <c r="K127" s="1014"/>
      <c r="L127" s="1014"/>
      <c r="M127" s="1014"/>
      <c r="N127" s="1013"/>
      <c r="O127" s="1013"/>
      <c r="P127" s="1013"/>
      <c r="Q127" s="1013"/>
    </row>
    <row r="128" spans="1:26">
      <c r="A128" s="1013"/>
      <c r="B128" s="1013"/>
      <c r="C128" s="1013"/>
      <c r="D128" s="1013"/>
      <c r="E128" s="1014"/>
      <c r="F128" s="1014"/>
      <c r="G128" s="1014"/>
      <c r="H128" s="1014"/>
      <c r="I128" s="1014"/>
      <c r="J128" s="1014"/>
      <c r="K128" s="1014"/>
      <c r="L128" s="1014"/>
      <c r="M128" s="1014"/>
      <c r="N128" s="1013"/>
      <c r="O128" s="1013"/>
      <c r="P128" s="1013"/>
      <c r="Q128" s="1013"/>
    </row>
    <row r="129" spans="1:17">
      <c r="A129" s="1013"/>
      <c r="B129" s="1013"/>
      <c r="C129" s="1013"/>
      <c r="D129" s="1013"/>
      <c r="E129" s="1014"/>
      <c r="F129" s="1014"/>
      <c r="G129" s="1014"/>
      <c r="H129" s="1014"/>
      <c r="I129" s="1014"/>
      <c r="J129" s="1014"/>
      <c r="K129" s="1014"/>
      <c r="L129" s="1014"/>
      <c r="M129" s="1014"/>
      <c r="N129" s="1013"/>
      <c r="O129" s="1013"/>
      <c r="P129" s="1013"/>
      <c r="Q129" s="1013"/>
    </row>
    <row r="130" spans="1:17">
      <c r="A130" s="1013"/>
      <c r="B130" s="1013"/>
      <c r="C130" s="1013"/>
      <c r="D130" s="1013"/>
      <c r="E130" s="1014"/>
      <c r="F130" s="1014"/>
      <c r="G130" s="1014"/>
      <c r="H130" s="1014"/>
      <c r="I130" s="1014"/>
      <c r="J130" s="1014"/>
      <c r="K130" s="1014"/>
      <c r="L130" s="1014"/>
      <c r="M130" s="1014"/>
      <c r="N130" s="1013"/>
      <c r="O130" s="1013"/>
      <c r="P130" s="1013"/>
      <c r="Q130" s="1013"/>
    </row>
    <row r="131" spans="1:17">
      <c r="A131" s="1013"/>
      <c r="B131" s="1013"/>
      <c r="C131" s="1013"/>
      <c r="D131" s="1013"/>
      <c r="E131" s="1014"/>
      <c r="F131" s="1014"/>
      <c r="G131" s="1014"/>
      <c r="H131" s="1014"/>
      <c r="I131" s="1014"/>
      <c r="J131" s="1014"/>
      <c r="K131" s="1014"/>
      <c r="L131" s="1014"/>
      <c r="M131" s="1014"/>
      <c r="N131" s="1013"/>
      <c r="O131" s="1013"/>
      <c r="P131" s="1013"/>
      <c r="Q131" s="1013"/>
    </row>
    <row r="132" spans="1:17">
      <c r="A132" s="1013"/>
      <c r="B132" s="1013"/>
      <c r="C132" s="1013"/>
      <c r="D132" s="1013"/>
      <c r="E132" s="1014"/>
      <c r="F132" s="1014"/>
      <c r="G132" s="1014"/>
      <c r="H132" s="1014"/>
      <c r="I132" s="1014"/>
      <c r="J132" s="1014"/>
      <c r="K132" s="1014"/>
      <c r="L132" s="1014"/>
      <c r="M132" s="1014"/>
      <c r="N132" s="1013"/>
      <c r="O132" s="1013"/>
      <c r="P132" s="1013"/>
      <c r="Q132" s="1013"/>
    </row>
    <row r="133" spans="1:17">
      <c r="A133" s="1013"/>
      <c r="B133" s="1013"/>
      <c r="C133" s="1013"/>
      <c r="D133" s="1013"/>
      <c r="E133" s="1014"/>
      <c r="F133" s="1014"/>
      <c r="G133" s="1014"/>
      <c r="H133" s="1014"/>
      <c r="I133" s="1014"/>
      <c r="J133" s="1014"/>
      <c r="K133" s="1014"/>
      <c r="L133" s="1014"/>
      <c r="M133" s="1014"/>
      <c r="N133" s="1013"/>
      <c r="O133" s="1013"/>
      <c r="P133" s="1013"/>
      <c r="Q133" s="1013"/>
    </row>
    <row r="134" spans="1:17">
      <c r="A134" s="1013"/>
      <c r="B134" s="1013"/>
      <c r="C134" s="1013"/>
      <c r="D134" s="1013"/>
      <c r="E134" s="1014"/>
      <c r="F134" s="1014"/>
      <c r="G134" s="1014"/>
      <c r="H134" s="1014"/>
      <c r="I134" s="1014"/>
      <c r="J134" s="1014"/>
      <c r="K134" s="1014"/>
      <c r="L134" s="1014"/>
      <c r="M134" s="1014"/>
      <c r="N134" s="1013"/>
      <c r="O134" s="1013"/>
      <c r="P134" s="1013"/>
      <c r="Q134" s="1013"/>
    </row>
    <row r="135" spans="1:17">
      <c r="A135" s="1013"/>
      <c r="B135" s="1013"/>
      <c r="C135" s="1013"/>
      <c r="D135" s="1013"/>
      <c r="E135" s="1014"/>
      <c r="F135" s="1014"/>
      <c r="G135" s="1014"/>
      <c r="H135" s="1014"/>
      <c r="I135" s="1014"/>
      <c r="J135" s="1014"/>
      <c r="K135" s="1014"/>
      <c r="L135" s="1014"/>
      <c r="M135" s="1014"/>
      <c r="N135" s="1013"/>
      <c r="O135" s="1013"/>
      <c r="P135" s="1013"/>
      <c r="Q135" s="1013"/>
    </row>
    <row r="136" spans="1:17">
      <c r="A136" s="1013"/>
      <c r="B136" s="1013"/>
      <c r="C136" s="1013"/>
      <c r="D136" s="1013"/>
      <c r="E136" s="1014"/>
      <c r="F136" s="1014"/>
      <c r="G136" s="1014"/>
      <c r="H136" s="1014"/>
      <c r="I136" s="1014"/>
      <c r="J136" s="1014"/>
      <c r="K136" s="1014"/>
      <c r="L136" s="1014"/>
      <c r="M136" s="1014"/>
      <c r="N136" s="1013"/>
      <c r="O136" s="1013"/>
      <c r="P136" s="1013"/>
      <c r="Q136" s="1013"/>
    </row>
    <row r="137" spans="1:17">
      <c r="A137" s="1013"/>
      <c r="B137" s="1013"/>
      <c r="C137" s="1013"/>
      <c r="D137" s="1013"/>
      <c r="E137" s="1014"/>
      <c r="F137" s="1014"/>
      <c r="G137" s="1014"/>
      <c r="H137" s="1014"/>
      <c r="I137" s="1014"/>
      <c r="J137" s="1014"/>
      <c r="K137" s="1014"/>
      <c r="L137" s="1014"/>
      <c r="M137" s="1014"/>
      <c r="N137" s="1013"/>
      <c r="O137" s="1013"/>
      <c r="P137" s="1013"/>
      <c r="Q137" s="1013"/>
    </row>
    <row r="138" spans="1:17">
      <c r="A138" s="1013"/>
      <c r="B138" s="1013"/>
      <c r="C138" s="1013"/>
      <c r="D138" s="1013"/>
      <c r="E138" s="1014"/>
      <c r="F138" s="1014"/>
      <c r="G138" s="1014"/>
      <c r="H138" s="1014"/>
      <c r="I138" s="1014"/>
      <c r="J138" s="1014"/>
      <c r="K138" s="1014"/>
      <c r="L138" s="1014"/>
      <c r="M138" s="1014"/>
      <c r="N138" s="1013"/>
      <c r="O138" s="1013"/>
      <c r="P138" s="1013"/>
      <c r="Q138" s="1013"/>
    </row>
    <row r="139" spans="1:17">
      <c r="A139" s="1013"/>
      <c r="B139" s="1013"/>
      <c r="C139" s="1013"/>
      <c r="D139" s="1013"/>
      <c r="E139" s="1014"/>
      <c r="F139" s="1014"/>
      <c r="G139" s="1014"/>
      <c r="H139" s="1014"/>
      <c r="I139" s="1014"/>
      <c r="J139" s="1014"/>
      <c r="K139" s="1014"/>
      <c r="L139" s="1014"/>
      <c r="M139" s="1014"/>
      <c r="N139" s="1013"/>
      <c r="O139" s="1013"/>
      <c r="P139" s="1013"/>
      <c r="Q139" s="1013"/>
    </row>
    <row r="140" spans="1:17">
      <c r="A140" s="1013"/>
      <c r="B140" s="1013"/>
      <c r="C140" s="1013"/>
      <c r="D140" s="1013"/>
      <c r="E140" s="1014"/>
      <c r="F140" s="1014"/>
      <c r="G140" s="1014"/>
      <c r="H140" s="1014"/>
      <c r="I140" s="1014"/>
      <c r="J140" s="1014"/>
      <c r="K140" s="1014"/>
      <c r="L140" s="1014"/>
      <c r="M140" s="1014"/>
      <c r="N140" s="1013"/>
      <c r="O140" s="1013"/>
      <c r="P140" s="1013"/>
      <c r="Q140" s="1013"/>
    </row>
    <row r="141" spans="1:17">
      <c r="A141" s="1013"/>
      <c r="B141" s="1013"/>
      <c r="C141" s="1013"/>
      <c r="D141" s="1013"/>
      <c r="E141" s="1014"/>
      <c r="F141" s="1014"/>
      <c r="G141" s="1014"/>
      <c r="H141" s="1014"/>
      <c r="I141" s="1014"/>
      <c r="J141" s="1014"/>
      <c r="K141" s="1014"/>
      <c r="L141" s="1014"/>
      <c r="M141" s="1014"/>
      <c r="N141" s="1013"/>
      <c r="O141" s="1013"/>
      <c r="P141" s="1013"/>
      <c r="Q141" s="1013"/>
    </row>
    <row r="142" spans="1:17">
      <c r="A142" s="1013"/>
      <c r="B142" s="1013"/>
      <c r="C142" s="1013"/>
      <c r="D142" s="1013"/>
      <c r="E142" s="1014"/>
      <c r="F142" s="1014"/>
      <c r="G142" s="1014"/>
      <c r="H142" s="1014"/>
      <c r="I142" s="1014"/>
      <c r="J142" s="1014"/>
      <c r="K142" s="1014"/>
      <c r="L142" s="1014"/>
      <c r="M142" s="1014"/>
      <c r="N142" s="1013"/>
      <c r="O142" s="1013"/>
      <c r="P142" s="1013"/>
      <c r="Q142" s="1013"/>
    </row>
    <row r="143" spans="1:17">
      <c r="A143" s="1013"/>
      <c r="B143" s="1013"/>
      <c r="C143" s="1013"/>
      <c r="D143" s="1013"/>
      <c r="E143" s="1014"/>
      <c r="F143" s="1014"/>
      <c r="G143" s="1014"/>
      <c r="H143" s="1014"/>
      <c r="I143" s="1014"/>
      <c r="J143" s="1014"/>
      <c r="K143" s="1014"/>
      <c r="L143" s="1014"/>
      <c r="M143" s="1014"/>
      <c r="N143" s="1013"/>
      <c r="O143" s="1013"/>
      <c r="P143" s="1013"/>
      <c r="Q143" s="1013"/>
    </row>
    <row r="144" spans="1:17">
      <c r="A144" s="1013"/>
      <c r="B144" s="1013"/>
      <c r="C144" s="1013"/>
      <c r="D144" s="1013"/>
      <c r="E144" s="1014"/>
      <c r="F144" s="1014"/>
      <c r="G144" s="1014"/>
      <c r="H144" s="1014"/>
      <c r="I144" s="1014"/>
      <c r="J144" s="1014"/>
      <c r="K144" s="1014"/>
      <c r="L144" s="1014"/>
      <c r="M144" s="1014"/>
      <c r="N144" s="1013"/>
      <c r="O144" s="1013"/>
      <c r="P144" s="1013"/>
      <c r="Q144" s="1013"/>
    </row>
    <row r="145" spans="1:17">
      <c r="A145" s="1013"/>
      <c r="B145" s="1013"/>
      <c r="C145" s="1013"/>
      <c r="D145" s="1013"/>
      <c r="E145" s="1014"/>
      <c r="F145" s="1014"/>
      <c r="G145" s="1014"/>
      <c r="H145" s="1014"/>
      <c r="I145" s="1014"/>
      <c r="J145" s="1014"/>
      <c r="K145" s="1014"/>
      <c r="L145" s="1014"/>
      <c r="M145" s="1014"/>
      <c r="N145" s="1013"/>
      <c r="O145" s="1013"/>
      <c r="P145" s="1013"/>
      <c r="Q145" s="1013"/>
    </row>
    <row r="146" spans="1:17">
      <c r="A146" s="1013"/>
      <c r="B146" s="1013"/>
      <c r="C146" s="1013"/>
      <c r="D146" s="1013"/>
      <c r="E146" s="1014"/>
      <c r="F146" s="1014"/>
      <c r="G146" s="1014"/>
      <c r="H146" s="1014"/>
      <c r="I146" s="1014"/>
      <c r="J146" s="1014"/>
      <c r="K146" s="1014"/>
      <c r="L146" s="1014"/>
      <c r="M146" s="1014"/>
      <c r="N146" s="1013"/>
      <c r="O146" s="1013"/>
      <c r="P146" s="1013"/>
      <c r="Q146" s="1013"/>
    </row>
    <row r="147" spans="1:17">
      <c r="A147" s="1013"/>
      <c r="B147" s="1013"/>
      <c r="C147" s="1013"/>
      <c r="D147" s="1013"/>
      <c r="E147" s="1014"/>
      <c r="F147" s="1014"/>
      <c r="G147" s="1014"/>
      <c r="H147" s="1014"/>
      <c r="I147" s="1014"/>
      <c r="J147" s="1014"/>
      <c r="K147" s="1014"/>
      <c r="L147" s="1014"/>
      <c r="M147" s="1014"/>
      <c r="N147" s="1013"/>
      <c r="O147" s="1013"/>
      <c r="P147" s="1013"/>
      <c r="Q147" s="1013"/>
    </row>
    <row r="148" spans="1:17">
      <c r="A148" s="1013"/>
      <c r="B148" s="1013"/>
      <c r="C148" s="1013"/>
      <c r="D148" s="1013"/>
      <c r="E148" s="1014"/>
      <c r="F148" s="1014"/>
      <c r="G148" s="1014"/>
      <c r="H148" s="1014"/>
      <c r="I148" s="1014"/>
      <c r="J148" s="1014"/>
      <c r="K148" s="1014"/>
      <c r="L148" s="1014"/>
      <c r="M148" s="1014"/>
      <c r="N148" s="1013"/>
      <c r="O148" s="1013"/>
      <c r="P148" s="1013"/>
      <c r="Q148" s="1013"/>
    </row>
    <row r="149" spans="1:17">
      <c r="A149" s="1013"/>
      <c r="B149" s="1013"/>
      <c r="C149" s="1013"/>
      <c r="D149" s="1013"/>
      <c r="E149" s="1014"/>
      <c r="F149" s="1014"/>
      <c r="G149" s="1014"/>
      <c r="H149" s="1014"/>
      <c r="I149" s="1014"/>
      <c r="J149" s="1014"/>
      <c r="K149" s="1014"/>
      <c r="L149" s="1014"/>
      <c r="M149" s="1014"/>
      <c r="N149" s="1013"/>
      <c r="O149" s="1013"/>
      <c r="P149" s="1013"/>
      <c r="Q149" s="1013"/>
    </row>
    <row r="150" spans="1:17">
      <c r="A150" s="1013"/>
      <c r="B150" s="1013"/>
      <c r="C150" s="1013"/>
      <c r="D150" s="1013"/>
      <c r="E150" s="1014"/>
      <c r="F150" s="1014"/>
      <c r="G150" s="1014"/>
      <c r="H150" s="1014"/>
      <c r="I150" s="1014"/>
      <c r="J150" s="1014"/>
      <c r="K150" s="1014"/>
      <c r="L150" s="1014"/>
      <c r="M150" s="1014"/>
      <c r="N150" s="1013"/>
      <c r="O150" s="1013"/>
      <c r="P150" s="1013"/>
      <c r="Q150" s="1013"/>
    </row>
    <row r="151" spans="1:17">
      <c r="A151" s="1013"/>
      <c r="B151" s="1013"/>
      <c r="C151" s="1013"/>
      <c r="D151" s="1013"/>
      <c r="E151" s="1014"/>
      <c r="F151" s="1014"/>
      <c r="G151" s="1014"/>
      <c r="H151" s="1014"/>
      <c r="I151" s="1014"/>
      <c r="J151" s="1014"/>
      <c r="K151" s="1014"/>
      <c r="L151" s="1014"/>
      <c r="M151" s="1014"/>
      <c r="N151" s="1013"/>
      <c r="O151" s="1013"/>
      <c r="P151" s="1013"/>
      <c r="Q151" s="1013"/>
    </row>
    <row r="152" spans="1:17">
      <c r="A152" s="1013"/>
      <c r="B152" s="1013"/>
      <c r="C152" s="1013"/>
      <c r="D152" s="1013"/>
      <c r="E152" s="1014"/>
      <c r="F152" s="1014"/>
      <c r="G152" s="1014"/>
      <c r="H152" s="1014"/>
      <c r="I152" s="1014"/>
      <c r="J152" s="1014"/>
      <c r="K152" s="1014"/>
      <c r="L152" s="1014"/>
      <c r="M152" s="1014"/>
      <c r="N152" s="1013"/>
      <c r="O152" s="1013"/>
      <c r="P152" s="1013"/>
      <c r="Q152" s="1013"/>
    </row>
    <row r="153" spans="1:17">
      <c r="A153" s="1013"/>
      <c r="B153" s="1013"/>
      <c r="C153" s="1013"/>
      <c r="D153" s="1013"/>
      <c r="E153" s="1014"/>
      <c r="F153" s="1014"/>
      <c r="G153" s="1014"/>
      <c r="H153" s="1014"/>
      <c r="I153" s="1014"/>
      <c r="J153" s="1014"/>
      <c r="K153" s="1014"/>
      <c r="L153" s="1014"/>
      <c r="M153" s="1014"/>
      <c r="N153" s="1013"/>
      <c r="O153" s="1013"/>
      <c r="P153" s="1013"/>
      <c r="Q153" s="1013"/>
    </row>
    <row r="154" spans="1:17">
      <c r="A154" s="1013"/>
      <c r="B154" s="1013"/>
      <c r="C154" s="1013"/>
      <c r="D154" s="1013"/>
      <c r="E154" s="1014"/>
      <c r="F154" s="1014"/>
      <c r="G154" s="1014"/>
      <c r="H154" s="1014"/>
      <c r="I154" s="1014"/>
      <c r="J154" s="1014"/>
      <c r="K154" s="1014"/>
      <c r="L154" s="1014"/>
      <c r="M154" s="1014"/>
      <c r="N154" s="1013"/>
      <c r="O154" s="1013"/>
      <c r="P154" s="1013"/>
      <c r="Q154" s="1013"/>
    </row>
    <row r="155" spans="1:17">
      <c r="A155" s="1013"/>
      <c r="B155" s="1013"/>
      <c r="C155" s="1013"/>
      <c r="D155" s="1013"/>
      <c r="E155" s="1014"/>
      <c r="F155" s="1014"/>
      <c r="G155" s="1014"/>
      <c r="H155" s="1014"/>
      <c r="I155" s="1014"/>
      <c r="J155" s="1014"/>
      <c r="K155" s="1014"/>
      <c r="L155" s="1014"/>
      <c r="M155" s="1014"/>
      <c r="N155" s="1013"/>
      <c r="O155" s="1013"/>
      <c r="P155" s="1013"/>
      <c r="Q155" s="1013"/>
    </row>
    <row r="156" spans="1:17">
      <c r="A156" s="1013"/>
      <c r="B156" s="1013"/>
      <c r="C156" s="1013"/>
      <c r="D156" s="1013"/>
      <c r="E156" s="1014"/>
      <c r="F156" s="1014"/>
      <c r="G156" s="1014"/>
      <c r="H156" s="1014"/>
      <c r="I156" s="1014"/>
      <c r="J156" s="1014"/>
      <c r="K156" s="1014"/>
      <c r="L156" s="1014"/>
      <c r="M156" s="1014"/>
      <c r="N156" s="1013"/>
      <c r="O156" s="1013"/>
      <c r="P156" s="1013"/>
      <c r="Q156" s="1013"/>
    </row>
    <row r="157" spans="1:17">
      <c r="A157" s="1013"/>
      <c r="B157" s="1013"/>
      <c r="C157" s="1013"/>
      <c r="D157" s="1013"/>
      <c r="E157" s="1014"/>
      <c r="F157" s="1014"/>
      <c r="G157" s="1014"/>
      <c r="H157" s="1014"/>
      <c r="I157" s="1014"/>
      <c r="J157" s="1014"/>
      <c r="K157" s="1014"/>
      <c r="L157" s="1014"/>
      <c r="M157" s="1014"/>
      <c r="N157" s="1013"/>
      <c r="O157" s="1013"/>
      <c r="P157" s="1013"/>
      <c r="Q157" s="1013"/>
    </row>
    <row r="158" spans="1:17">
      <c r="A158" s="1013"/>
      <c r="B158" s="1013"/>
      <c r="C158" s="1013"/>
      <c r="D158" s="1013"/>
      <c r="E158" s="1014"/>
      <c r="F158" s="1014"/>
      <c r="G158" s="1014"/>
      <c r="H158" s="1014"/>
      <c r="I158" s="1014"/>
      <c r="J158" s="1014"/>
      <c r="K158" s="1014"/>
      <c r="L158" s="1014"/>
      <c r="M158" s="1014"/>
      <c r="N158" s="1013"/>
      <c r="O158" s="1013"/>
      <c r="P158" s="1013"/>
      <c r="Q158" s="1013"/>
    </row>
    <row r="159" spans="1:17">
      <c r="A159" s="1013"/>
      <c r="B159" s="1013"/>
      <c r="C159" s="1013"/>
      <c r="D159" s="1013"/>
      <c r="E159" s="1014"/>
      <c r="F159" s="1014"/>
      <c r="G159" s="1014"/>
      <c r="H159" s="1014"/>
      <c r="I159" s="1014"/>
      <c r="J159" s="1014"/>
      <c r="K159" s="1014"/>
      <c r="L159" s="1014"/>
      <c r="M159" s="1014"/>
      <c r="N159" s="1013"/>
      <c r="O159" s="1013"/>
      <c r="P159" s="1013"/>
      <c r="Q159" s="1013"/>
    </row>
    <row r="160" spans="1:17">
      <c r="A160" s="1013"/>
      <c r="B160" s="1013"/>
      <c r="C160" s="1013"/>
      <c r="D160" s="1013"/>
      <c r="E160" s="1014"/>
      <c r="F160" s="1014"/>
      <c r="G160" s="1014"/>
      <c r="H160" s="1014"/>
      <c r="I160" s="1014"/>
      <c r="J160" s="1014"/>
      <c r="K160" s="1014"/>
      <c r="L160" s="1014"/>
      <c r="M160" s="1014"/>
      <c r="N160" s="1013"/>
      <c r="O160" s="1013"/>
      <c r="P160" s="1013"/>
      <c r="Q160" s="1013"/>
    </row>
    <row r="161" spans="1:17">
      <c r="A161" s="1013"/>
      <c r="B161" s="1013"/>
      <c r="C161" s="1013"/>
      <c r="D161" s="1013"/>
      <c r="E161" s="1014"/>
      <c r="F161" s="1014"/>
      <c r="G161" s="1014"/>
      <c r="H161" s="1014"/>
      <c r="I161" s="1014"/>
      <c r="J161" s="1014"/>
      <c r="K161" s="1014"/>
      <c r="L161" s="1014"/>
      <c r="M161" s="1014"/>
      <c r="N161" s="1013"/>
      <c r="O161" s="1013"/>
      <c r="P161" s="1013"/>
      <c r="Q161" s="1013"/>
    </row>
    <row r="162" spans="1:17">
      <c r="A162" s="1013"/>
      <c r="B162" s="1013"/>
      <c r="C162" s="1013"/>
      <c r="D162" s="1013"/>
      <c r="E162" s="1014"/>
      <c r="F162" s="1014"/>
      <c r="G162" s="1014"/>
      <c r="H162" s="1014"/>
      <c r="I162" s="1014"/>
      <c r="J162" s="1014"/>
      <c r="K162" s="1014"/>
      <c r="L162" s="1014"/>
      <c r="M162" s="1014"/>
      <c r="N162" s="1013"/>
      <c r="O162" s="1013"/>
      <c r="P162" s="1013"/>
      <c r="Q162" s="1013"/>
    </row>
    <row r="163" spans="1:17">
      <c r="A163" s="1013"/>
      <c r="B163" s="1013"/>
      <c r="C163" s="1013"/>
      <c r="D163" s="1013"/>
      <c r="E163" s="1014"/>
      <c r="F163" s="1014"/>
      <c r="G163" s="1014"/>
      <c r="H163" s="1014"/>
      <c r="I163" s="1014"/>
      <c r="J163" s="1014"/>
      <c r="K163" s="1014"/>
      <c r="L163" s="1014"/>
      <c r="M163" s="1014"/>
      <c r="N163" s="1013"/>
      <c r="O163" s="1013"/>
      <c r="P163" s="1013"/>
      <c r="Q163" s="1013"/>
    </row>
    <row r="164" spans="1:17">
      <c r="A164" s="1013"/>
      <c r="B164" s="1013"/>
      <c r="C164" s="1013"/>
      <c r="D164" s="1013"/>
      <c r="E164" s="1014"/>
      <c r="F164" s="1014"/>
      <c r="G164" s="1014"/>
      <c r="H164" s="1014"/>
      <c r="I164" s="1014"/>
      <c r="J164" s="1014"/>
      <c r="K164" s="1014"/>
      <c r="L164" s="1014"/>
      <c r="M164" s="1014"/>
      <c r="N164" s="1013"/>
      <c r="O164" s="1013"/>
      <c r="P164" s="1013"/>
      <c r="Q164" s="1013"/>
    </row>
    <row r="165" spans="1:17">
      <c r="A165" s="1013"/>
      <c r="B165" s="1013"/>
      <c r="C165" s="1013"/>
      <c r="D165" s="1013"/>
      <c r="E165" s="1014"/>
      <c r="F165" s="1014"/>
      <c r="G165" s="1014"/>
      <c r="H165" s="1014"/>
      <c r="I165" s="1014"/>
      <c r="J165" s="1014"/>
      <c r="K165" s="1014"/>
      <c r="L165" s="1014"/>
      <c r="M165" s="1014"/>
      <c r="N165" s="1013"/>
      <c r="O165" s="1013"/>
      <c r="P165" s="1013"/>
      <c r="Q165" s="1013"/>
    </row>
    <row r="166" spans="1:17">
      <c r="A166" s="1013"/>
      <c r="B166" s="1013"/>
      <c r="C166" s="1013"/>
      <c r="D166" s="1013"/>
      <c r="E166" s="1014"/>
      <c r="F166" s="1014"/>
      <c r="G166" s="1014"/>
      <c r="H166" s="1014"/>
      <c r="I166" s="1014"/>
      <c r="J166" s="1014"/>
      <c r="K166" s="1014"/>
      <c r="L166" s="1014"/>
      <c r="M166" s="1014"/>
      <c r="N166" s="1013"/>
      <c r="O166" s="1013"/>
      <c r="P166" s="1013"/>
      <c r="Q166" s="1013"/>
    </row>
    <row r="167" spans="1:17">
      <c r="A167" s="1013"/>
      <c r="B167" s="1013"/>
      <c r="C167" s="1013"/>
      <c r="D167" s="1013"/>
      <c r="E167" s="1014"/>
      <c r="F167" s="1014"/>
      <c r="G167" s="1014"/>
      <c r="H167" s="1014"/>
      <c r="I167" s="1014"/>
      <c r="J167" s="1014"/>
      <c r="K167" s="1014"/>
      <c r="L167" s="1014"/>
      <c r="M167" s="1014"/>
      <c r="N167" s="1013"/>
      <c r="O167" s="1013"/>
      <c r="P167" s="1013"/>
      <c r="Q167" s="1013"/>
    </row>
    <row r="168" spans="1:17">
      <c r="A168" s="1013"/>
      <c r="B168" s="1013"/>
      <c r="C168" s="1013"/>
      <c r="D168" s="1013"/>
      <c r="E168" s="1014"/>
      <c r="F168" s="1014"/>
      <c r="G168" s="1014"/>
      <c r="H168" s="1014"/>
      <c r="I168" s="1014"/>
      <c r="J168" s="1014"/>
      <c r="K168" s="1014"/>
      <c r="L168" s="1014"/>
      <c r="M168" s="1014"/>
      <c r="N168" s="1013"/>
      <c r="O168" s="1013"/>
      <c r="P168" s="1013"/>
      <c r="Q168" s="1013"/>
    </row>
    <row r="169" spans="1:17">
      <c r="A169" s="1013"/>
      <c r="B169" s="1013"/>
      <c r="C169" s="1013"/>
      <c r="D169" s="1013"/>
      <c r="E169" s="1014"/>
      <c r="F169" s="1014"/>
      <c r="G169" s="1014"/>
      <c r="H169" s="1014"/>
      <c r="I169" s="1014"/>
      <c r="J169" s="1014"/>
      <c r="K169" s="1014"/>
      <c r="L169" s="1014"/>
      <c r="M169" s="1014"/>
      <c r="N169" s="1013"/>
      <c r="O169" s="1013"/>
      <c r="P169" s="1013"/>
      <c r="Q169" s="1013"/>
    </row>
    <row r="170" spans="1:17">
      <c r="A170" s="1013"/>
      <c r="B170" s="1013"/>
      <c r="C170" s="1013"/>
      <c r="D170" s="1013"/>
      <c r="E170" s="1014"/>
      <c r="F170" s="1014"/>
      <c r="G170" s="1014"/>
      <c r="H170" s="1014"/>
      <c r="I170" s="1014"/>
      <c r="J170" s="1014"/>
      <c r="K170" s="1014"/>
      <c r="L170" s="1014"/>
      <c r="M170" s="1014"/>
      <c r="N170" s="1013"/>
      <c r="O170" s="1013"/>
      <c r="P170" s="1013"/>
      <c r="Q170" s="1013"/>
    </row>
    <row r="171" spans="1:17">
      <c r="A171" s="1013"/>
      <c r="B171" s="1013"/>
      <c r="C171" s="1013"/>
      <c r="D171" s="1013"/>
      <c r="E171" s="1014"/>
      <c r="F171" s="1014"/>
      <c r="G171" s="1014"/>
      <c r="H171" s="1014"/>
      <c r="I171" s="1014"/>
      <c r="J171" s="1014"/>
      <c r="K171" s="1014"/>
      <c r="L171" s="1014"/>
      <c r="M171" s="1014"/>
      <c r="N171" s="1013"/>
      <c r="O171" s="1013"/>
      <c r="P171" s="1013"/>
      <c r="Q171" s="1013"/>
    </row>
    <row r="172" spans="1:17">
      <c r="A172" s="1013"/>
      <c r="B172" s="1013"/>
      <c r="C172" s="1013"/>
      <c r="D172" s="1013"/>
      <c r="E172" s="1014"/>
      <c r="F172" s="1014"/>
      <c r="G172" s="1014"/>
      <c r="H172" s="1014"/>
      <c r="I172" s="1014"/>
      <c r="J172" s="1014"/>
      <c r="K172" s="1014"/>
      <c r="L172" s="1014"/>
      <c r="M172" s="1014"/>
      <c r="N172" s="1013"/>
      <c r="O172" s="1013"/>
      <c r="P172" s="1013"/>
      <c r="Q172" s="1013"/>
    </row>
    <row r="173" spans="1:17">
      <c r="A173" s="1013"/>
      <c r="B173" s="1013"/>
      <c r="C173" s="1013"/>
      <c r="D173" s="1013"/>
      <c r="E173" s="1014"/>
      <c r="F173" s="1014"/>
      <c r="G173" s="1014"/>
      <c r="H173" s="1014"/>
      <c r="I173" s="1014"/>
      <c r="J173" s="1014"/>
      <c r="K173" s="1014"/>
      <c r="L173" s="1014"/>
      <c r="M173" s="1014"/>
      <c r="N173" s="1013"/>
      <c r="O173" s="1013"/>
      <c r="P173" s="1013"/>
      <c r="Q173" s="1013"/>
    </row>
    <row r="174" spans="1:17">
      <c r="A174" s="1013"/>
      <c r="B174" s="1013"/>
      <c r="C174" s="1013"/>
      <c r="D174" s="1013"/>
      <c r="E174" s="1014"/>
      <c r="F174" s="1014"/>
      <c r="G174" s="1014"/>
      <c r="H174" s="1014"/>
      <c r="I174" s="1014"/>
      <c r="J174" s="1014"/>
      <c r="K174" s="1014"/>
      <c r="L174" s="1014"/>
      <c r="M174" s="1014"/>
      <c r="N174" s="1013"/>
      <c r="O174" s="1013"/>
      <c r="P174" s="1013"/>
      <c r="Q174" s="1013"/>
    </row>
    <row r="175" spans="1:17">
      <c r="A175" s="1013"/>
      <c r="B175" s="1013"/>
      <c r="C175" s="1013"/>
      <c r="D175" s="1013"/>
      <c r="E175" s="1014"/>
      <c r="F175" s="1014"/>
      <c r="G175" s="1014"/>
      <c r="H175" s="1014"/>
      <c r="I175" s="1014"/>
      <c r="J175" s="1014"/>
      <c r="K175" s="1014"/>
      <c r="L175" s="1014"/>
      <c r="M175" s="1014"/>
      <c r="N175" s="1013"/>
      <c r="O175" s="1013"/>
      <c r="P175" s="1013"/>
      <c r="Q175" s="1013"/>
    </row>
    <row r="176" spans="1:17">
      <c r="A176" s="1013"/>
      <c r="B176" s="1013"/>
      <c r="C176" s="1013"/>
      <c r="D176" s="1013"/>
      <c r="E176" s="1014"/>
      <c r="F176" s="1014"/>
      <c r="G176" s="1014"/>
      <c r="H176" s="1014"/>
      <c r="I176" s="1014"/>
      <c r="J176" s="1014"/>
      <c r="K176" s="1014"/>
      <c r="L176" s="1014"/>
      <c r="M176" s="1014"/>
      <c r="N176" s="1013"/>
      <c r="O176" s="1013"/>
      <c r="P176" s="1013"/>
      <c r="Q176" s="1013"/>
    </row>
    <row r="177" spans="1:17">
      <c r="A177" s="1013"/>
      <c r="B177" s="1013"/>
      <c r="C177" s="1013"/>
      <c r="D177" s="1013"/>
      <c r="E177" s="1014"/>
      <c r="F177" s="1014"/>
      <c r="G177" s="1014"/>
      <c r="H177" s="1014"/>
      <c r="I177" s="1014"/>
      <c r="J177" s="1014"/>
      <c r="K177" s="1014"/>
      <c r="L177" s="1014"/>
      <c r="M177" s="1014"/>
      <c r="N177" s="1013"/>
      <c r="O177" s="1013"/>
      <c r="P177" s="1013"/>
      <c r="Q177" s="1013"/>
    </row>
    <row r="178" spans="1:17">
      <c r="A178" s="1013"/>
      <c r="B178" s="1013"/>
      <c r="C178" s="1013"/>
      <c r="D178" s="1013"/>
      <c r="E178" s="1014"/>
      <c r="F178" s="1014"/>
      <c r="G178" s="1014"/>
      <c r="H178" s="1014"/>
      <c r="I178" s="1014"/>
      <c r="J178" s="1014"/>
      <c r="K178" s="1014"/>
      <c r="L178" s="1014"/>
      <c r="M178" s="1014"/>
      <c r="N178" s="1013"/>
      <c r="O178" s="1013"/>
      <c r="P178" s="1013"/>
      <c r="Q178" s="1013"/>
    </row>
    <row r="179" spans="1:17">
      <c r="A179" s="1013"/>
      <c r="B179" s="1013"/>
      <c r="C179" s="1013"/>
      <c r="D179" s="1013"/>
      <c r="E179" s="1014"/>
      <c r="F179" s="1014"/>
      <c r="G179" s="1014"/>
      <c r="H179" s="1014"/>
      <c r="I179" s="1014"/>
      <c r="J179" s="1014"/>
      <c r="K179" s="1014"/>
      <c r="L179" s="1014"/>
      <c r="M179" s="1014"/>
      <c r="N179" s="1013"/>
      <c r="O179" s="1013"/>
      <c r="P179" s="1013"/>
      <c r="Q179" s="1013"/>
    </row>
    <row r="180" spans="1:17">
      <c r="A180" s="1013"/>
      <c r="B180" s="1013"/>
      <c r="C180" s="1013"/>
      <c r="D180" s="1013"/>
      <c r="E180" s="1014"/>
      <c r="F180" s="1014"/>
      <c r="G180" s="1014"/>
      <c r="H180" s="1014"/>
      <c r="I180" s="1014"/>
      <c r="J180" s="1014"/>
      <c r="K180" s="1014"/>
      <c r="L180" s="1014"/>
      <c r="M180" s="1014"/>
      <c r="N180" s="1013"/>
      <c r="O180" s="1013"/>
      <c r="P180" s="1013"/>
      <c r="Q180" s="1013"/>
    </row>
    <row r="181" spans="1:17">
      <c r="A181" s="1013"/>
      <c r="B181" s="1013"/>
      <c r="C181" s="1013"/>
      <c r="D181" s="1013"/>
      <c r="E181" s="1014"/>
      <c r="F181" s="1014"/>
      <c r="G181" s="1014"/>
      <c r="H181" s="1014"/>
      <c r="I181" s="1014"/>
      <c r="J181" s="1014"/>
      <c r="K181" s="1014"/>
      <c r="L181" s="1014"/>
      <c r="M181" s="1014"/>
      <c r="N181" s="1013"/>
      <c r="O181" s="1013"/>
      <c r="P181" s="1013"/>
      <c r="Q181" s="1013"/>
    </row>
    <row r="182" spans="1:17">
      <c r="A182" s="1013"/>
      <c r="B182" s="1013"/>
      <c r="C182" s="1013"/>
      <c r="D182" s="1013"/>
      <c r="E182" s="1014"/>
      <c r="F182" s="1014"/>
      <c r="G182" s="1014"/>
      <c r="H182" s="1014"/>
      <c r="I182" s="1014"/>
      <c r="J182" s="1014"/>
      <c r="K182" s="1014"/>
      <c r="L182" s="1014"/>
      <c r="M182" s="1014"/>
      <c r="N182" s="1013"/>
      <c r="O182" s="1013"/>
      <c r="P182" s="1013"/>
      <c r="Q182" s="1013"/>
    </row>
    <row r="183" spans="1:17">
      <c r="A183" s="1013"/>
      <c r="B183" s="1013"/>
      <c r="C183" s="1013"/>
      <c r="D183" s="1013"/>
      <c r="E183" s="1014"/>
      <c r="F183" s="1014"/>
      <c r="G183" s="1014"/>
      <c r="H183" s="1014"/>
      <c r="I183" s="1014"/>
      <c r="J183" s="1014"/>
      <c r="K183" s="1014"/>
      <c r="L183" s="1014"/>
      <c r="M183" s="1014"/>
      <c r="N183" s="1013"/>
      <c r="O183" s="1013"/>
      <c r="P183" s="1013"/>
      <c r="Q183" s="1013"/>
    </row>
    <row r="184" spans="1:17">
      <c r="A184" s="1013"/>
      <c r="B184" s="1013"/>
      <c r="C184" s="1013"/>
      <c r="D184" s="1013"/>
      <c r="E184" s="1014"/>
      <c r="F184" s="1014"/>
      <c r="G184" s="1014"/>
      <c r="H184" s="1014"/>
      <c r="I184" s="1014"/>
      <c r="J184" s="1014"/>
      <c r="K184" s="1014"/>
      <c r="L184" s="1014"/>
      <c r="M184" s="1014"/>
      <c r="N184" s="1013"/>
      <c r="O184" s="1013"/>
      <c r="P184" s="1013"/>
      <c r="Q184" s="1013"/>
    </row>
    <row r="185" spans="1:17">
      <c r="A185" s="1013"/>
      <c r="B185" s="1013"/>
      <c r="C185" s="1013"/>
      <c r="D185" s="1013"/>
      <c r="E185" s="1014"/>
      <c r="F185" s="1014"/>
      <c r="G185" s="1014"/>
      <c r="H185" s="1014"/>
      <c r="I185" s="1014"/>
      <c r="J185" s="1014"/>
      <c r="K185" s="1014"/>
      <c r="L185" s="1014"/>
      <c r="M185" s="1014"/>
      <c r="N185" s="1013"/>
      <c r="O185" s="1013"/>
      <c r="P185" s="1013"/>
      <c r="Q185" s="1013"/>
    </row>
    <row r="186" spans="1:17">
      <c r="A186" s="1013"/>
      <c r="B186" s="1013"/>
      <c r="C186" s="1013"/>
      <c r="D186" s="1013"/>
      <c r="E186" s="1014"/>
      <c r="F186" s="1014"/>
      <c r="G186" s="1014"/>
      <c r="H186" s="1014"/>
      <c r="I186" s="1014"/>
      <c r="J186" s="1014"/>
      <c r="K186" s="1014"/>
      <c r="L186" s="1014"/>
      <c r="M186" s="1014"/>
      <c r="N186" s="1013"/>
      <c r="O186" s="1013"/>
      <c r="P186" s="1013"/>
      <c r="Q186" s="1013"/>
    </row>
    <row r="187" spans="1:17">
      <c r="A187" s="1013"/>
      <c r="B187" s="1013"/>
      <c r="C187" s="1013"/>
      <c r="D187" s="1013"/>
      <c r="E187" s="1014"/>
      <c r="F187" s="1014"/>
      <c r="G187" s="1014"/>
      <c r="H187" s="1014"/>
      <c r="I187" s="1014"/>
      <c r="J187" s="1014"/>
      <c r="K187" s="1014"/>
      <c r="L187" s="1014"/>
      <c r="M187" s="1014"/>
      <c r="N187" s="1013"/>
      <c r="O187" s="1013"/>
      <c r="P187" s="1013"/>
      <c r="Q187" s="1013"/>
    </row>
    <row r="188" spans="1:17">
      <c r="A188" s="1013"/>
      <c r="B188" s="1013"/>
      <c r="C188" s="1013"/>
      <c r="D188" s="1013"/>
      <c r="E188" s="1014"/>
      <c r="F188" s="1014"/>
      <c r="G188" s="1014"/>
      <c r="H188" s="1014"/>
      <c r="I188" s="1014"/>
      <c r="J188" s="1014"/>
      <c r="K188" s="1014"/>
      <c r="L188" s="1014"/>
      <c r="M188" s="1014"/>
      <c r="N188" s="1013"/>
      <c r="O188" s="1013"/>
      <c r="P188" s="1013"/>
      <c r="Q188" s="1013"/>
    </row>
    <row r="189" spans="1:17">
      <c r="A189" s="1013"/>
      <c r="B189" s="1013"/>
      <c r="C189" s="1013"/>
      <c r="D189" s="1013"/>
      <c r="E189" s="1014"/>
      <c r="F189" s="1014"/>
      <c r="G189" s="1014"/>
      <c r="H189" s="1014"/>
      <c r="I189" s="1014"/>
      <c r="J189" s="1014"/>
      <c r="K189" s="1014"/>
      <c r="L189" s="1014"/>
      <c r="M189" s="1014"/>
      <c r="N189" s="1013"/>
      <c r="O189" s="1013"/>
      <c r="P189" s="1013"/>
      <c r="Q189" s="1013"/>
    </row>
    <row r="190" spans="1:17">
      <c r="A190" s="1013"/>
      <c r="B190" s="1013"/>
      <c r="C190" s="1013"/>
      <c r="D190" s="1013"/>
      <c r="E190" s="1014"/>
      <c r="F190" s="1014"/>
      <c r="G190" s="1014"/>
      <c r="H190" s="1014"/>
      <c r="I190" s="1014"/>
      <c r="J190" s="1014"/>
      <c r="K190" s="1014"/>
      <c r="L190" s="1014"/>
      <c r="M190" s="1014"/>
      <c r="N190" s="1013"/>
      <c r="O190" s="1013"/>
      <c r="P190" s="1013"/>
      <c r="Q190" s="1013"/>
    </row>
    <row r="191" spans="1:17">
      <c r="A191" s="1013"/>
      <c r="B191" s="1013"/>
      <c r="C191" s="1013"/>
      <c r="D191" s="1013"/>
      <c r="E191" s="1014"/>
      <c r="F191" s="1014"/>
      <c r="G191" s="1014"/>
      <c r="H191" s="1014"/>
      <c r="I191" s="1014"/>
      <c r="J191" s="1014"/>
      <c r="K191" s="1014"/>
      <c r="L191" s="1014"/>
      <c r="M191" s="1014"/>
      <c r="N191" s="1013"/>
      <c r="O191" s="1013"/>
      <c r="P191" s="1013"/>
      <c r="Q191" s="1013"/>
    </row>
    <row r="192" spans="1:17">
      <c r="A192" s="1013"/>
      <c r="B192" s="1013"/>
      <c r="C192" s="1013"/>
      <c r="D192" s="1013"/>
      <c r="E192" s="1014"/>
      <c r="F192" s="1014"/>
      <c r="G192" s="1014"/>
      <c r="H192" s="1014"/>
      <c r="I192" s="1014"/>
      <c r="J192" s="1014"/>
      <c r="K192" s="1014"/>
      <c r="L192" s="1014"/>
      <c r="M192" s="1014"/>
      <c r="N192" s="1013"/>
      <c r="O192" s="1013"/>
      <c r="P192" s="1013"/>
      <c r="Q192" s="1013"/>
    </row>
    <row r="193" spans="1:17">
      <c r="A193" s="1013"/>
      <c r="B193" s="1013"/>
      <c r="C193" s="1013"/>
      <c r="D193" s="1013"/>
      <c r="E193" s="1014"/>
      <c r="F193" s="1014"/>
      <c r="G193" s="1014"/>
      <c r="H193" s="1014"/>
      <c r="I193" s="1014"/>
      <c r="J193" s="1014"/>
      <c r="K193" s="1014"/>
      <c r="L193" s="1014"/>
      <c r="M193" s="1014"/>
      <c r="N193" s="1013"/>
      <c r="O193" s="1013"/>
      <c r="P193" s="1013"/>
      <c r="Q193" s="1013"/>
    </row>
    <row r="194" spans="1:17">
      <c r="A194" s="1013"/>
      <c r="B194" s="1013"/>
      <c r="C194" s="1013"/>
      <c r="D194" s="1013"/>
      <c r="E194" s="1014"/>
      <c r="F194" s="1014"/>
      <c r="G194" s="1014"/>
      <c r="H194" s="1014"/>
      <c r="I194" s="1014"/>
      <c r="J194" s="1014"/>
      <c r="K194" s="1014"/>
      <c r="L194" s="1014"/>
      <c r="M194" s="1014"/>
      <c r="N194" s="1013"/>
      <c r="O194" s="1013"/>
      <c r="P194" s="1013"/>
      <c r="Q194" s="1013"/>
    </row>
    <row r="195" spans="1:17">
      <c r="A195" s="1013"/>
      <c r="B195" s="1013"/>
      <c r="C195" s="1013"/>
      <c r="D195" s="1013"/>
      <c r="E195" s="1014"/>
      <c r="F195" s="1014"/>
      <c r="G195" s="1014"/>
      <c r="H195" s="1014"/>
      <c r="I195" s="1014"/>
      <c r="J195" s="1014"/>
      <c r="K195" s="1014"/>
      <c r="L195" s="1014"/>
      <c r="M195" s="1014"/>
      <c r="N195" s="1013"/>
      <c r="O195" s="1013"/>
      <c r="P195" s="1013"/>
      <c r="Q195" s="1013"/>
    </row>
    <row r="196" spans="1:17">
      <c r="A196" s="1013"/>
      <c r="B196" s="1013"/>
      <c r="C196" s="1013"/>
      <c r="D196" s="1013"/>
      <c r="E196" s="1014"/>
      <c r="F196" s="1014"/>
      <c r="G196" s="1014"/>
      <c r="H196" s="1014"/>
      <c r="I196" s="1014"/>
      <c r="J196" s="1014"/>
      <c r="K196" s="1014"/>
      <c r="L196" s="1014"/>
      <c r="M196" s="1014"/>
      <c r="N196" s="1013"/>
      <c r="O196" s="1013"/>
      <c r="P196" s="1013"/>
      <c r="Q196" s="1013"/>
    </row>
    <row r="197" spans="1:17">
      <c r="A197" s="1013"/>
      <c r="B197" s="1013"/>
      <c r="C197" s="1013"/>
      <c r="D197" s="1013"/>
      <c r="E197" s="1014"/>
      <c r="F197" s="1014"/>
      <c r="G197" s="1014"/>
      <c r="H197" s="1014"/>
      <c r="I197" s="1014"/>
      <c r="J197" s="1014"/>
      <c r="K197" s="1014"/>
      <c r="L197" s="1014"/>
      <c r="M197" s="1014"/>
      <c r="N197" s="1013"/>
      <c r="O197" s="1013"/>
      <c r="P197" s="1013"/>
      <c r="Q197" s="1013"/>
    </row>
    <row r="198" spans="1:17">
      <c r="A198" s="1013"/>
      <c r="B198" s="1013"/>
      <c r="C198" s="1013"/>
      <c r="D198" s="1013"/>
      <c r="E198" s="1014"/>
      <c r="F198" s="1014"/>
      <c r="G198" s="1014"/>
      <c r="H198" s="1014"/>
      <c r="I198" s="1014"/>
      <c r="J198" s="1014"/>
      <c r="K198" s="1014"/>
      <c r="L198" s="1014"/>
      <c r="M198" s="1014"/>
      <c r="N198" s="1013"/>
      <c r="O198" s="1013"/>
      <c r="P198" s="1013"/>
      <c r="Q198" s="1013"/>
    </row>
    <row r="199" spans="1:17">
      <c r="A199" s="1013"/>
      <c r="B199" s="1013"/>
      <c r="C199" s="1013"/>
      <c r="D199" s="1013"/>
      <c r="E199" s="1014"/>
      <c r="F199" s="1014"/>
      <c r="G199" s="1014"/>
      <c r="H199" s="1014"/>
      <c r="I199" s="1014"/>
      <c r="J199" s="1014"/>
      <c r="K199" s="1014"/>
      <c r="L199" s="1014"/>
      <c r="M199" s="1014"/>
      <c r="N199" s="1013"/>
      <c r="O199" s="1013"/>
      <c r="P199" s="1013"/>
      <c r="Q199" s="1013"/>
    </row>
    <row r="200" spans="1:17">
      <c r="A200" s="1013"/>
      <c r="B200" s="1013"/>
      <c r="C200" s="1013"/>
      <c r="D200" s="1013"/>
      <c r="E200" s="1014"/>
      <c r="F200" s="1014"/>
      <c r="G200" s="1014"/>
      <c r="H200" s="1014"/>
      <c r="I200" s="1014"/>
      <c r="J200" s="1014"/>
      <c r="K200" s="1014"/>
      <c r="L200" s="1014"/>
      <c r="M200" s="1014"/>
      <c r="N200" s="1013"/>
      <c r="O200" s="1013"/>
      <c r="P200" s="1013"/>
      <c r="Q200" s="1013"/>
    </row>
    <row r="201" spans="1:17">
      <c r="A201" s="1013"/>
      <c r="B201" s="1013"/>
      <c r="C201" s="1013"/>
      <c r="D201" s="1013"/>
      <c r="E201" s="1014"/>
      <c r="F201" s="1014"/>
      <c r="G201" s="1014"/>
      <c r="H201" s="1014"/>
      <c r="I201" s="1014"/>
      <c r="J201" s="1014"/>
      <c r="K201" s="1014"/>
      <c r="L201" s="1014"/>
      <c r="M201" s="1014"/>
      <c r="N201" s="1013"/>
      <c r="O201" s="1013"/>
      <c r="P201" s="1013"/>
      <c r="Q201" s="1013"/>
    </row>
    <row r="202" spans="1:17">
      <c r="A202" s="1013"/>
      <c r="B202" s="1013"/>
      <c r="C202" s="1013"/>
      <c r="D202" s="1013"/>
      <c r="E202" s="1014"/>
      <c r="F202" s="1014"/>
      <c r="G202" s="1014"/>
      <c r="H202" s="1014"/>
      <c r="I202" s="1014"/>
      <c r="J202" s="1014"/>
      <c r="K202" s="1014"/>
      <c r="L202" s="1014"/>
      <c r="M202" s="1014"/>
      <c r="N202" s="1013"/>
      <c r="O202" s="1013"/>
      <c r="P202" s="1013"/>
      <c r="Q202" s="1013"/>
    </row>
    <row r="203" spans="1:17">
      <c r="A203" s="1013"/>
      <c r="B203" s="1013"/>
      <c r="C203" s="1013"/>
      <c r="D203" s="1013"/>
      <c r="E203" s="1014"/>
      <c r="F203" s="1014"/>
      <c r="G203" s="1014"/>
      <c r="H203" s="1014"/>
      <c r="I203" s="1014"/>
      <c r="J203" s="1014"/>
      <c r="K203" s="1014"/>
      <c r="L203" s="1014"/>
      <c r="M203" s="1014"/>
      <c r="N203" s="1013"/>
      <c r="O203" s="1013"/>
      <c r="P203" s="1013"/>
      <c r="Q203" s="1013"/>
    </row>
    <row r="204" spans="1:17">
      <c r="A204" s="1013"/>
      <c r="B204" s="1013"/>
      <c r="C204" s="1013"/>
      <c r="D204" s="1013"/>
      <c r="E204" s="1014"/>
      <c r="F204" s="1014"/>
      <c r="G204" s="1014"/>
      <c r="H204" s="1014"/>
      <c r="I204" s="1014"/>
      <c r="J204" s="1014"/>
      <c r="K204" s="1014"/>
      <c r="L204" s="1014"/>
      <c r="M204" s="1014"/>
      <c r="N204" s="1013"/>
      <c r="O204" s="1013"/>
      <c r="P204" s="1013"/>
      <c r="Q204" s="1013"/>
    </row>
    <row r="205" spans="1:17">
      <c r="A205" s="1013"/>
      <c r="B205" s="1013"/>
      <c r="C205" s="1013"/>
      <c r="D205" s="1013"/>
      <c r="E205" s="1014"/>
      <c r="F205" s="1014"/>
      <c r="G205" s="1014"/>
      <c r="H205" s="1014"/>
      <c r="I205" s="1014"/>
      <c r="J205" s="1014"/>
      <c r="K205" s="1014"/>
      <c r="L205" s="1014"/>
      <c r="M205" s="1014"/>
      <c r="N205" s="1013"/>
      <c r="O205" s="1013"/>
      <c r="P205" s="1013"/>
      <c r="Q205" s="1013"/>
    </row>
    <row r="206" spans="1:17">
      <c r="A206" s="1013"/>
      <c r="B206" s="1013"/>
      <c r="C206" s="1013"/>
      <c r="D206" s="1013"/>
      <c r="E206" s="1014"/>
      <c r="F206" s="1014"/>
      <c r="G206" s="1014"/>
      <c r="H206" s="1014"/>
      <c r="I206" s="1014"/>
      <c r="J206" s="1014"/>
      <c r="K206" s="1014"/>
      <c r="L206" s="1014"/>
      <c r="M206" s="1014"/>
      <c r="N206" s="1013"/>
      <c r="O206" s="1013"/>
      <c r="P206" s="1013"/>
      <c r="Q206" s="1013"/>
    </row>
    <row r="207" spans="1:17">
      <c r="A207" s="1013"/>
      <c r="B207" s="1013"/>
      <c r="C207" s="1013"/>
      <c r="D207" s="1013"/>
      <c r="E207" s="1014"/>
      <c r="F207" s="1014"/>
      <c r="G207" s="1014"/>
      <c r="H207" s="1014"/>
      <c r="I207" s="1014"/>
      <c r="J207" s="1014"/>
      <c r="K207" s="1014"/>
      <c r="L207" s="1014"/>
      <c r="M207" s="1014"/>
      <c r="N207" s="1013"/>
      <c r="O207" s="1013"/>
      <c r="P207" s="1013"/>
      <c r="Q207" s="1013"/>
    </row>
    <row r="208" spans="1:17">
      <c r="A208" s="1013"/>
      <c r="B208" s="1013"/>
      <c r="C208" s="1013"/>
      <c r="D208" s="1013"/>
      <c r="E208" s="1014"/>
      <c r="F208" s="1014"/>
      <c r="G208" s="1014"/>
      <c r="H208" s="1014"/>
      <c r="I208" s="1014"/>
      <c r="J208" s="1014"/>
      <c r="K208" s="1014"/>
      <c r="L208" s="1014"/>
      <c r="M208" s="1014"/>
      <c r="N208" s="1013"/>
      <c r="O208" s="1013"/>
      <c r="P208" s="1013"/>
      <c r="Q208" s="1013"/>
    </row>
    <row r="209" spans="1:17">
      <c r="A209" s="1013"/>
      <c r="B209" s="1013"/>
      <c r="C209" s="1013"/>
      <c r="D209" s="1013"/>
      <c r="E209" s="1014"/>
      <c r="F209" s="1014"/>
      <c r="G209" s="1014"/>
      <c r="H209" s="1014"/>
      <c r="I209" s="1014"/>
      <c r="J209" s="1014"/>
      <c r="K209" s="1014"/>
      <c r="L209" s="1014"/>
      <c r="M209" s="1014"/>
      <c r="N209" s="1013"/>
      <c r="O209" s="1013"/>
      <c r="P209" s="1013"/>
      <c r="Q209" s="1013"/>
    </row>
    <row r="210" spans="1:17">
      <c r="A210" s="1013"/>
      <c r="B210" s="1013"/>
      <c r="C210" s="1013"/>
      <c r="D210" s="1013"/>
      <c r="E210" s="1014"/>
      <c r="F210" s="1014"/>
      <c r="G210" s="1014"/>
      <c r="H210" s="1014"/>
      <c r="I210" s="1014"/>
      <c r="J210" s="1014"/>
      <c r="K210" s="1014"/>
      <c r="L210" s="1014"/>
      <c r="M210" s="1014"/>
      <c r="N210" s="1013"/>
      <c r="O210" s="1013"/>
      <c r="P210" s="1013"/>
      <c r="Q210" s="1013"/>
    </row>
    <row r="211" spans="1:17">
      <c r="A211" s="1013"/>
      <c r="B211" s="1013"/>
      <c r="C211" s="1013"/>
      <c r="D211" s="1013"/>
      <c r="E211" s="1014"/>
      <c r="F211" s="1014"/>
      <c r="G211" s="1014"/>
      <c r="H211" s="1014"/>
      <c r="I211" s="1014"/>
      <c r="J211" s="1014"/>
      <c r="K211" s="1014"/>
      <c r="L211" s="1014"/>
      <c r="M211" s="1014"/>
      <c r="N211" s="1013"/>
      <c r="O211" s="1013"/>
      <c r="P211" s="1013"/>
      <c r="Q211" s="1013"/>
    </row>
    <row r="212" spans="1:17">
      <c r="A212" s="1013"/>
      <c r="B212" s="1013"/>
      <c r="C212" s="1013"/>
      <c r="D212" s="1013"/>
      <c r="E212" s="1014"/>
      <c r="F212" s="1014"/>
      <c r="G212" s="1014"/>
      <c r="H212" s="1014"/>
      <c r="I212" s="1014"/>
      <c r="J212" s="1014"/>
      <c r="K212" s="1014"/>
      <c r="L212" s="1014"/>
      <c r="M212" s="1014"/>
      <c r="N212" s="1013"/>
      <c r="O212" s="1013"/>
      <c r="P212" s="1013"/>
      <c r="Q212" s="1013"/>
    </row>
    <row r="213" spans="1:17">
      <c r="A213" s="1013"/>
      <c r="B213" s="1013"/>
      <c r="C213" s="1013"/>
      <c r="D213" s="1013"/>
      <c r="E213" s="1014"/>
      <c r="F213" s="1014"/>
      <c r="G213" s="1014"/>
      <c r="H213" s="1014"/>
      <c r="I213" s="1014"/>
      <c r="J213" s="1014"/>
      <c r="K213" s="1014"/>
      <c r="L213" s="1014"/>
      <c r="M213" s="1014"/>
      <c r="N213" s="1013"/>
      <c r="O213" s="1013"/>
      <c r="P213" s="1013"/>
      <c r="Q213" s="1013"/>
    </row>
    <row r="214" spans="1:17">
      <c r="A214" s="1013"/>
      <c r="B214" s="1013"/>
      <c r="C214" s="1013"/>
      <c r="D214" s="1013"/>
      <c r="E214" s="1014"/>
      <c r="F214" s="1014"/>
      <c r="G214" s="1014"/>
      <c r="H214" s="1014"/>
      <c r="I214" s="1014"/>
      <c r="J214" s="1014"/>
      <c r="K214" s="1014"/>
      <c r="L214" s="1014"/>
      <c r="M214" s="1014"/>
      <c r="N214" s="1013"/>
      <c r="O214" s="1013"/>
      <c r="P214" s="1013"/>
      <c r="Q214" s="1013"/>
    </row>
    <row r="215" spans="1:17">
      <c r="A215" s="1013"/>
      <c r="B215" s="1013"/>
      <c r="C215" s="1013"/>
      <c r="D215" s="1013"/>
      <c r="E215" s="1014"/>
      <c r="F215" s="1014"/>
      <c r="G215" s="1014"/>
      <c r="H215" s="1014"/>
      <c r="I215" s="1014"/>
      <c r="J215" s="1014"/>
      <c r="K215" s="1014"/>
      <c r="L215" s="1014"/>
      <c r="M215" s="1014"/>
      <c r="N215" s="1013"/>
      <c r="O215" s="1013"/>
      <c r="P215" s="1013"/>
      <c r="Q215" s="1013"/>
    </row>
    <row r="216" spans="1:17">
      <c r="A216" s="1013"/>
      <c r="B216" s="1013"/>
      <c r="C216" s="1013"/>
      <c r="D216" s="1013"/>
      <c r="E216" s="1014"/>
      <c r="F216" s="1014"/>
      <c r="G216" s="1014"/>
      <c r="H216" s="1014"/>
      <c r="I216" s="1014"/>
      <c r="J216" s="1014"/>
      <c r="K216" s="1014"/>
      <c r="L216" s="1014"/>
      <c r="M216" s="1014"/>
      <c r="N216" s="1013"/>
      <c r="O216" s="1013"/>
      <c r="P216" s="1013"/>
      <c r="Q216" s="1013"/>
    </row>
    <row r="217" spans="1:17">
      <c r="A217" s="1013"/>
      <c r="B217" s="1013"/>
      <c r="C217" s="1013"/>
      <c r="D217" s="1013"/>
      <c r="E217" s="1014"/>
      <c r="F217" s="1014"/>
      <c r="G217" s="1014"/>
      <c r="H217" s="1014"/>
      <c r="I217" s="1014"/>
      <c r="J217" s="1014"/>
      <c r="K217" s="1014"/>
      <c r="L217" s="1014"/>
      <c r="M217" s="1014"/>
      <c r="N217" s="1013"/>
      <c r="O217" s="1013"/>
      <c r="P217" s="1013"/>
      <c r="Q217" s="1013"/>
    </row>
    <row r="218" spans="1:17">
      <c r="A218" s="1013"/>
      <c r="B218" s="1013"/>
      <c r="C218" s="1013"/>
      <c r="D218" s="1013"/>
      <c r="E218" s="1014"/>
      <c r="F218" s="1014"/>
      <c r="G218" s="1014"/>
      <c r="H218" s="1014"/>
      <c r="I218" s="1014"/>
      <c r="J218" s="1014"/>
      <c r="K218" s="1014"/>
      <c r="L218" s="1014"/>
      <c r="M218" s="1014"/>
      <c r="N218" s="1013"/>
      <c r="O218" s="1013"/>
      <c r="P218" s="1013"/>
      <c r="Q218" s="1013"/>
    </row>
    <row r="219" spans="1:17">
      <c r="A219" s="1013"/>
      <c r="B219" s="1013"/>
      <c r="C219" s="1013"/>
      <c r="D219" s="1013"/>
      <c r="E219" s="1014"/>
      <c r="F219" s="1014"/>
      <c r="G219" s="1014"/>
      <c r="H219" s="1014"/>
      <c r="I219" s="1014"/>
      <c r="J219" s="1014"/>
      <c r="K219" s="1014"/>
      <c r="L219" s="1014"/>
      <c r="M219" s="1014"/>
      <c r="N219" s="1013"/>
      <c r="O219" s="1013"/>
      <c r="P219" s="1013"/>
      <c r="Q219" s="1013"/>
    </row>
    <row r="220" spans="1:17">
      <c r="A220" s="1013"/>
      <c r="B220" s="1013"/>
      <c r="C220" s="1013"/>
      <c r="D220" s="1013"/>
      <c r="E220" s="1014"/>
      <c r="F220" s="1014"/>
      <c r="G220" s="1014"/>
      <c r="H220" s="1014"/>
      <c r="I220" s="1014"/>
      <c r="J220" s="1014"/>
      <c r="K220" s="1014"/>
      <c r="L220" s="1014"/>
      <c r="M220" s="1014"/>
      <c r="N220" s="1013"/>
      <c r="O220" s="1013"/>
      <c r="P220" s="1013"/>
      <c r="Q220" s="1013"/>
    </row>
    <row r="221" spans="1:17">
      <c r="A221" s="1013"/>
      <c r="B221" s="1013"/>
      <c r="C221" s="1013"/>
      <c r="D221" s="1013"/>
      <c r="E221" s="1014"/>
      <c r="F221" s="1014"/>
      <c r="G221" s="1014"/>
      <c r="H221" s="1014"/>
      <c r="I221" s="1014"/>
      <c r="J221" s="1014"/>
      <c r="K221" s="1014"/>
      <c r="L221" s="1014"/>
      <c r="M221" s="1014"/>
      <c r="N221" s="1013"/>
      <c r="O221" s="1013"/>
      <c r="P221" s="1013"/>
      <c r="Q221" s="1013"/>
    </row>
    <row r="222" spans="1:17">
      <c r="A222" s="1013"/>
      <c r="B222" s="1013"/>
      <c r="C222" s="1013"/>
      <c r="D222" s="1013"/>
      <c r="E222" s="1014"/>
      <c r="F222" s="1014"/>
      <c r="G222" s="1014"/>
      <c r="H222" s="1014"/>
      <c r="I222" s="1014"/>
      <c r="J222" s="1014"/>
      <c r="K222" s="1014"/>
      <c r="L222" s="1014"/>
      <c r="M222" s="1014"/>
      <c r="N222" s="1013"/>
      <c r="O222" s="1013"/>
      <c r="P222" s="1013"/>
      <c r="Q222" s="1013"/>
    </row>
    <row r="223" spans="1:17">
      <c r="A223" s="1013"/>
      <c r="B223" s="1013"/>
      <c r="C223" s="1013"/>
      <c r="D223" s="1013"/>
      <c r="E223" s="1014"/>
      <c r="F223" s="1014"/>
      <c r="G223" s="1014"/>
      <c r="H223" s="1014"/>
      <c r="I223" s="1014"/>
      <c r="J223" s="1014"/>
      <c r="K223" s="1014"/>
      <c r="L223" s="1014"/>
      <c r="M223" s="1014"/>
      <c r="N223" s="1013"/>
      <c r="O223" s="1013"/>
      <c r="P223" s="1013"/>
      <c r="Q223" s="1013"/>
    </row>
    <row r="224" spans="1:17">
      <c r="A224" s="1013"/>
      <c r="B224" s="1013"/>
      <c r="C224" s="1013"/>
      <c r="D224" s="1013"/>
      <c r="E224" s="1014"/>
      <c r="F224" s="1014"/>
      <c r="G224" s="1014"/>
      <c r="H224" s="1014"/>
      <c r="I224" s="1014"/>
      <c r="J224" s="1014"/>
      <c r="K224" s="1014"/>
      <c r="L224" s="1014"/>
      <c r="M224" s="1014"/>
      <c r="N224" s="1013"/>
      <c r="O224" s="1013"/>
      <c r="P224" s="1013"/>
      <c r="Q224" s="1013"/>
    </row>
    <row r="225" spans="1:17">
      <c r="A225" s="1013"/>
      <c r="B225" s="1013"/>
      <c r="C225" s="1013"/>
      <c r="D225" s="1013"/>
      <c r="E225" s="1014"/>
      <c r="F225" s="1014"/>
      <c r="G225" s="1014"/>
      <c r="H225" s="1014"/>
      <c r="I225" s="1014"/>
      <c r="J225" s="1014"/>
      <c r="K225" s="1014"/>
      <c r="L225" s="1014"/>
      <c r="M225" s="1014"/>
      <c r="N225" s="1013"/>
      <c r="O225" s="1013"/>
      <c r="P225" s="1013"/>
      <c r="Q225" s="1013"/>
    </row>
    <row r="226" spans="1:17">
      <c r="A226" s="1013"/>
      <c r="B226" s="1013"/>
      <c r="C226" s="1013"/>
      <c r="D226" s="1013"/>
      <c r="E226" s="1014"/>
      <c r="F226" s="1014"/>
      <c r="G226" s="1014"/>
      <c r="H226" s="1014"/>
      <c r="I226" s="1014"/>
      <c r="J226" s="1014"/>
      <c r="K226" s="1014"/>
      <c r="L226" s="1014"/>
      <c r="M226" s="1014"/>
      <c r="N226" s="1013"/>
      <c r="O226" s="1013"/>
      <c r="P226" s="1013"/>
      <c r="Q226" s="1013"/>
    </row>
    <row r="227" spans="1:17">
      <c r="A227" s="1013"/>
      <c r="B227" s="1013"/>
      <c r="C227" s="1013"/>
      <c r="D227" s="1013"/>
      <c r="E227" s="1014"/>
      <c r="F227" s="1014"/>
      <c r="G227" s="1014"/>
      <c r="H227" s="1014"/>
      <c r="I227" s="1014"/>
      <c r="J227" s="1014"/>
      <c r="K227" s="1014"/>
      <c r="L227" s="1014"/>
      <c r="M227" s="1014"/>
      <c r="N227" s="1013"/>
      <c r="O227" s="1013"/>
      <c r="P227" s="1013"/>
      <c r="Q227" s="1013"/>
    </row>
    <row r="228" spans="1:17">
      <c r="A228" s="1013"/>
      <c r="B228" s="1013"/>
      <c r="C228" s="1013"/>
      <c r="D228" s="1013"/>
      <c r="E228" s="1014"/>
      <c r="F228" s="1014"/>
      <c r="G228" s="1014"/>
      <c r="H228" s="1014"/>
      <c r="I228" s="1014"/>
      <c r="J228" s="1014"/>
      <c r="K228" s="1014"/>
      <c r="L228" s="1014"/>
      <c r="M228" s="1014"/>
      <c r="N228" s="1013"/>
      <c r="O228" s="1013"/>
      <c r="P228" s="1013"/>
      <c r="Q228" s="1013"/>
    </row>
    <row r="229" spans="1:17">
      <c r="A229" s="1013"/>
      <c r="B229" s="1013"/>
      <c r="C229" s="1013"/>
      <c r="D229" s="1013"/>
      <c r="E229" s="1014"/>
      <c r="F229" s="1014"/>
      <c r="G229" s="1014"/>
      <c r="H229" s="1014"/>
      <c r="I229" s="1014"/>
      <c r="J229" s="1014"/>
      <c r="K229" s="1014"/>
      <c r="L229" s="1014"/>
      <c r="M229" s="1014"/>
      <c r="N229" s="1013"/>
      <c r="O229" s="1013"/>
      <c r="P229" s="1013"/>
      <c r="Q229" s="1013"/>
    </row>
    <row r="230" spans="1:17">
      <c r="A230" s="1013"/>
      <c r="B230" s="1013"/>
      <c r="C230" s="1013"/>
      <c r="D230" s="1013"/>
      <c r="E230" s="1014"/>
      <c r="F230" s="1014"/>
      <c r="G230" s="1014"/>
      <c r="H230" s="1014"/>
      <c r="I230" s="1014"/>
      <c r="J230" s="1014"/>
      <c r="K230" s="1014"/>
      <c r="L230" s="1014"/>
      <c r="M230" s="1014"/>
      <c r="N230" s="1013"/>
      <c r="O230" s="1013"/>
      <c r="P230" s="1013"/>
      <c r="Q230" s="1013"/>
    </row>
    <row r="231" spans="1:17">
      <c r="A231" s="1013"/>
      <c r="B231" s="1013"/>
      <c r="C231" s="1013"/>
      <c r="D231" s="1013"/>
      <c r="E231" s="1014"/>
      <c r="F231" s="1014"/>
      <c r="G231" s="1014"/>
      <c r="H231" s="1014"/>
      <c r="I231" s="1014"/>
      <c r="J231" s="1014"/>
      <c r="K231" s="1014"/>
      <c r="L231" s="1014"/>
      <c r="M231" s="1014"/>
      <c r="N231" s="1013"/>
      <c r="O231" s="1013"/>
      <c r="P231" s="1013"/>
      <c r="Q231" s="1013"/>
    </row>
    <row r="232" spans="1:17">
      <c r="A232" s="1013"/>
      <c r="B232" s="1013"/>
      <c r="C232" s="1013"/>
      <c r="D232" s="1013"/>
      <c r="E232" s="1014"/>
      <c r="F232" s="1014"/>
      <c r="G232" s="1014"/>
      <c r="H232" s="1014"/>
      <c r="I232" s="1014"/>
      <c r="J232" s="1014"/>
      <c r="K232" s="1014"/>
      <c r="L232" s="1014"/>
      <c r="M232" s="1014"/>
      <c r="N232" s="1013"/>
      <c r="O232" s="1013"/>
      <c r="P232" s="1013"/>
      <c r="Q232" s="1013"/>
    </row>
    <row r="233" spans="1:17">
      <c r="A233" s="1013"/>
      <c r="B233" s="1013"/>
      <c r="C233" s="1013"/>
      <c r="D233" s="1013"/>
      <c r="E233" s="1014"/>
      <c r="F233" s="1014"/>
      <c r="G233" s="1014"/>
      <c r="H233" s="1014"/>
      <c r="I233" s="1014"/>
      <c r="J233" s="1014"/>
      <c r="K233" s="1014"/>
      <c r="L233" s="1014"/>
      <c r="M233" s="1014"/>
      <c r="N233" s="1013"/>
      <c r="O233" s="1013"/>
      <c r="P233" s="1013"/>
      <c r="Q233" s="1013"/>
    </row>
    <row r="234" spans="1:17">
      <c r="A234" s="1013"/>
      <c r="B234" s="1013"/>
      <c r="C234" s="1013"/>
      <c r="D234" s="1013"/>
      <c r="E234" s="1014"/>
      <c r="F234" s="1014"/>
      <c r="G234" s="1014"/>
      <c r="H234" s="1014"/>
      <c r="I234" s="1014"/>
      <c r="J234" s="1014"/>
      <c r="K234" s="1014"/>
      <c r="L234" s="1014"/>
      <c r="M234" s="1014"/>
      <c r="N234" s="1013"/>
      <c r="O234" s="1013"/>
      <c r="P234" s="1013"/>
      <c r="Q234" s="1013"/>
    </row>
    <row r="235" spans="1:17">
      <c r="A235" s="1013"/>
      <c r="B235" s="1013"/>
      <c r="C235" s="1013"/>
      <c r="D235" s="1013"/>
      <c r="E235" s="1014"/>
      <c r="F235" s="1014"/>
      <c r="G235" s="1014"/>
      <c r="H235" s="1014"/>
      <c r="I235" s="1014"/>
      <c r="J235" s="1014"/>
      <c r="K235" s="1014"/>
      <c r="L235" s="1014"/>
      <c r="M235" s="1014"/>
      <c r="N235" s="1013"/>
      <c r="O235" s="1013"/>
      <c r="P235" s="1013"/>
      <c r="Q235" s="1013"/>
    </row>
    <row r="236" spans="1:17">
      <c r="A236" s="1013"/>
      <c r="B236" s="1013"/>
      <c r="C236" s="1013"/>
      <c r="D236" s="1013"/>
      <c r="E236" s="1014"/>
      <c r="F236" s="1014"/>
      <c r="G236" s="1014"/>
      <c r="H236" s="1014"/>
      <c r="I236" s="1014"/>
      <c r="J236" s="1014"/>
      <c r="K236" s="1014"/>
      <c r="L236" s="1014"/>
      <c r="M236" s="1014"/>
      <c r="N236" s="1013"/>
      <c r="O236" s="1013"/>
      <c r="P236" s="1013"/>
      <c r="Q236" s="1013"/>
    </row>
    <row r="237" spans="1:17">
      <c r="A237" s="1013"/>
      <c r="B237" s="1013"/>
      <c r="C237" s="1013"/>
      <c r="D237" s="1013"/>
      <c r="E237" s="1014"/>
      <c r="F237" s="1014"/>
      <c r="G237" s="1014"/>
      <c r="H237" s="1014"/>
      <c r="I237" s="1014"/>
      <c r="J237" s="1014"/>
      <c r="K237" s="1014"/>
      <c r="L237" s="1014"/>
      <c r="M237" s="1014"/>
      <c r="N237" s="1013"/>
      <c r="O237" s="1013"/>
      <c r="P237" s="1013"/>
      <c r="Q237" s="1013"/>
    </row>
    <row r="238" spans="1:17">
      <c r="A238" s="1013"/>
      <c r="B238" s="1013"/>
      <c r="C238" s="1013"/>
      <c r="D238" s="1013"/>
      <c r="E238" s="1014"/>
      <c r="F238" s="1014"/>
      <c r="G238" s="1014"/>
      <c r="H238" s="1014"/>
      <c r="I238" s="1014"/>
      <c r="J238" s="1014"/>
      <c r="K238" s="1014"/>
      <c r="L238" s="1014"/>
      <c r="M238" s="1014"/>
      <c r="N238" s="1013"/>
      <c r="O238" s="1013"/>
      <c r="P238" s="1013"/>
      <c r="Q238" s="1013"/>
    </row>
    <row r="239" spans="1:17">
      <c r="A239" s="1013"/>
      <c r="B239" s="1013"/>
      <c r="C239" s="1013"/>
      <c r="D239" s="1013"/>
      <c r="E239" s="1014"/>
      <c r="F239" s="1014"/>
      <c r="G239" s="1014"/>
      <c r="H239" s="1014"/>
      <c r="I239" s="1014"/>
      <c r="J239" s="1014"/>
      <c r="K239" s="1014"/>
      <c r="L239" s="1014"/>
      <c r="M239" s="1014"/>
      <c r="N239" s="1013"/>
      <c r="O239" s="1013"/>
      <c r="P239" s="1013"/>
      <c r="Q239" s="1013"/>
    </row>
    <row r="240" spans="1:17">
      <c r="A240" s="1013"/>
      <c r="B240" s="1013"/>
      <c r="C240" s="1013"/>
      <c r="D240" s="1013"/>
      <c r="E240" s="1014"/>
      <c r="F240" s="1014"/>
      <c r="G240" s="1014"/>
      <c r="H240" s="1014"/>
      <c r="I240" s="1014"/>
      <c r="J240" s="1014"/>
      <c r="K240" s="1014"/>
      <c r="L240" s="1014"/>
      <c r="M240" s="1014"/>
      <c r="N240" s="1013"/>
      <c r="O240" s="1013"/>
      <c r="P240" s="1013"/>
      <c r="Q240" s="1013"/>
    </row>
    <row r="241" spans="1:17">
      <c r="A241" s="1013"/>
      <c r="B241" s="1013"/>
      <c r="C241" s="1013"/>
      <c r="D241" s="1013"/>
      <c r="E241" s="1014"/>
      <c r="F241" s="1014"/>
      <c r="G241" s="1014"/>
      <c r="H241" s="1014"/>
      <c r="I241" s="1014"/>
      <c r="J241" s="1014"/>
      <c r="K241" s="1014"/>
      <c r="L241" s="1014"/>
      <c r="M241" s="1014"/>
      <c r="N241" s="1013"/>
      <c r="O241" s="1013"/>
      <c r="P241" s="1013"/>
      <c r="Q241" s="1013"/>
    </row>
    <row r="242" spans="1:17">
      <c r="A242" s="1013"/>
      <c r="B242" s="1013"/>
      <c r="C242" s="1013"/>
      <c r="D242" s="1013"/>
      <c r="E242" s="1014"/>
      <c r="F242" s="1014"/>
      <c r="G242" s="1014"/>
      <c r="H242" s="1014"/>
      <c r="I242" s="1014"/>
      <c r="J242" s="1014"/>
      <c r="K242" s="1014"/>
      <c r="L242" s="1014"/>
      <c r="M242" s="1014"/>
      <c r="N242" s="1013"/>
      <c r="O242" s="1013"/>
      <c r="P242" s="1013"/>
      <c r="Q242" s="1013"/>
    </row>
    <row r="243" spans="1:17">
      <c r="A243" s="1013"/>
      <c r="B243" s="1013"/>
      <c r="C243" s="1013"/>
      <c r="D243" s="1013"/>
      <c r="E243" s="1014"/>
      <c r="F243" s="1014"/>
      <c r="G243" s="1014"/>
      <c r="H243" s="1014"/>
      <c r="I243" s="1014"/>
      <c r="J243" s="1014"/>
      <c r="K243" s="1014"/>
      <c r="L243" s="1014"/>
      <c r="M243" s="1014"/>
      <c r="N243" s="1013"/>
      <c r="O243" s="1013"/>
      <c r="P243" s="1013"/>
      <c r="Q243" s="1013"/>
    </row>
    <row r="244" spans="1:17">
      <c r="A244" s="1013"/>
      <c r="B244" s="1013"/>
      <c r="C244" s="1013"/>
      <c r="D244" s="1013"/>
      <c r="E244" s="1014"/>
      <c r="F244" s="1014"/>
      <c r="G244" s="1014"/>
      <c r="H244" s="1014"/>
      <c r="I244" s="1014"/>
      <c r="J244" s="1014"/>
      <c r="K244" s="1014"/>
      <c r="L244" s="1014"/>
      <c r="M244" s="1014"/>
      <c r="N244" s="1013"/>
      <c r="O244" s="1013"/>
      <c r="P244" s="1013"/>
      <c r="Q244" s="1013"/>
    </row>
    <row r="245" spans="1:17">
      <c r="A245" s="1013"/>
      <c r="B245" s="1013"/>
      <c r="C245" s="1013"/>
      <c r="D245" s="1013"/>
      <c r="E245" s="1014"/>
      <c r="F245" s="1014"/>
      <c r="G245" s="1014"/>
      <c r="H245" s="1014"/>
      <c r="I245" s="1014"/>
      <c r="J245" s="1014"/>
      <c r="K245" s="1014"/>
      <c r="L245" s="1014"/>
      <c r="M245" s="1014"/>
      <c r="N245" s="1013"/>
      <c r="O245" s="1013"/>
      <c r="P245" s="1013"/>
      <c r="Q245" s="1013"/>
    </row>
    <row r="246" spans="1:17">
      <c r="A246" s="1013"/>
      <c r="B246" s="1013"/>
      <c r="C246" s="1013"/>
      <c r="D246" s="1013"/>
      <c r="E246" s="1014"/>
      <c r="F246" s="1014"/>
      <c r="G246" s="1014"/>
      <c r="H246" s="1014"/>
      <c r="I246" s="1014"/>
      <c r="J246" s="1014"/>
      <c r="K246" s="1014"/>
      <c r="L246" s="1014"/>
      <c r="M246" s="1014"/>
      <c r="N246" s="1013"/>
      <c r="O246" s="1013"/>
      <c r="P246" s="1013"/>
      <c r="Q246" s="1013"/>
    </row>
    <row r="247" spans="1:17">
      <c r="A247" s="1013"/>
      <c r="B247" s="1013"/>
      <c r="C247" s="1013"/>
      <c r="D247" s="1013"/>
      <c r="E247" s="1014"/>
      <c r="F247" s="1014"/>
      <c r="G247" s="1014"/>
      <c r="H247" s="1014"/>
      <c r="I247" s="1014"/>
      <c r="J247" s="1014"/>
      <c r="K247" s="1014"/>
      <c r="L247" s="1014"/>
      <c r="M247" s="1014"/>
      <c r="N247" s="1013"/>
      <c r="O247" s="1013"/>
      <c r="P247" s="1013"/>
      <c r="Q247" s="1013"/>
    </row>
    <row r="248" spans="1:17">
      <c r="A248" s="1013"/>
      <c r="B248" s="1013"/>
      <c r="C248" s="1013"/>
      <c r="D248" s="1013"/>
      <c r="E248" s="1014"/>
      <c r="F248" s="1014"/>
      <c r="G248" s="1014"/>
      <c r="H248" s="1014"/>
      <c r="I248" s="1014"/>
      <c r="J248" s="1014"/>
      <c r="K248" s="1014"/>
      <c r="L248" s="1014"/>
      <c r="M248" s="1014"/>
      <c r="N248" s="1013"/>
      <c r="O248" s="1013"/>
      <c r="P248" s="1013"/>
      <c r="Q248" s="1013"/>
    </row>
    <row r="249" spans="1:17">
      <c r="A249" s="1013"/>
      <c r="B249" s="1013"/>
      <c r="C249" s="1013"/>
      <c r="D249" s="1013"/>
      <c r="E249" s="1014"/>
      <c r="F249" s="1014"/>
      <c r="G249" s="1014"/>
      <c r="H249" s="1014"/>
      <c r="I249" s="1014"/>
      <c r="J249" s="1014"/>
      <c r="K249" s="1014"/>
      <c r="L249" s="1014"/>
      <c r="M249" s="1014"/>
      <c r="N249" s="1013"/>
      <c r="O249" s="1013"/>
      <c r="P249" s="1013"/>
      <c r="Q249" s="1013"/>
    </row>
    <row r="250" spans="1:17">
      <c r="A250" s="1013"/>
      <c r="B250" s="1013"/>
      <c r="C250" s="1013"/>
      <c r="D250" s="1013"/>
      <c r="E250" s="1014"/>
      <c r="F250" s="1014"/>
      <c r="G250" s="1014"/>
      <c r="H250" s="1014"/>
      <c r="I250" s="1014"/>
      <c r="J250" s="1014"/>
      <c r="K250" s="1014"/>
      <c r="L250" s="1014"/>
      <c r="M250" s="1014"/>
      <c r="N250" s="1013"/>
      <c r="O250" s="1013"/>
      <c r="P250" s="1013"/>
      <c r="Q250" s="1013"/>
    </row>
    <row r="251" spans="1:17">
      <c r="A251" s="1013"/>
      <c r="B251" s="1013"/>
      <c r="C251" s="1013"/>
      <c r="D251" s="1013"/>
      <c r="E251" s="1014"/>
      <c r="F251" s="1014"/>
      <c r="G251" s="1014"/>
      <c r="H251" s="1014"/>
      <c r="I251" s="1014"/>
      <c r="J251" s="1014"/>
      <c r="K251" s="1014"/>
      <c r="L251" s="1014"/>
      <c r="M251" s="1014"/>
      <c r="N251" s="1013"/>
      <c r="O251" s="1013"/>
      <c r="P251" s="1013"/>
      <c r="Q251" s="1013"/>
    </row>
    <row r="252" spans="1:17">
      <c r="A252" s="1013"/>
      <c r="B252" s="1013"/>
      <c r="C252" s="1013"/>
      <c r="D252" s="1013"/>
      <c r="E252" s="1014"/>
      <c r="F252" s="1014"/>
      <c r="G252" s="1014"/>
      <c r="H252" s="1014"/>
      <c r="I252" s="1014"/>
      <c r="J252" s="1014"/>
      <c r="K252" s="1014"/>
      <c r="L252" s="1014"/>
      <c r="M252" s="1014"/>
      <c r="N252" s="1013"/>
      <c r="O252" s="1013"/>
      <c r="P252" s="1013"/>
      <c r="Q252" s="1013"/>
    </row>
    <row r="253" spans="1:17">
      <c r="A253" s="1013"/>
      <c r="B253" s="1013"/>
      <c r="C253" s="1013"/>
      <c r="D253" s="1013"/>
      <c r="E253" s="1014"/>
      <c r="F253" s="1014"/>
      <c r="G253" s="1014"/>
      <c r="H253" s="1014"/>
      <c r="I253" s="1014"/>
      <c r="J253" s="1014"/>
      <c r="K253" s="1014"/>
      <c r="L253" s="1014"/>
      <c r="M253" s="1014"/>
      <c r="N253" s="1013"/>
      <c r="O253" s="1013"/>
      <c r="P253" s="1013"/>
      <c r="Q253" s="1013"/>
    </row>
    <row r="254" spans="1:17">
      <c r="A254" s="1013"/>
      <c r="B254" s="1013"/>
      <c r="C254" s="1013"/>
      <c r="D254" s="1013"/>
      <c r="E254" s="1014"/>
      <c r="F254" s="1014"/>
      <c r="G254" s="1014"/>
      <c r="H254" s="1014"/>
      <c r="I254" s="1014"/>
      <c r="J254" s="1014"/>
      <c r="K254" s="1014"/>
      <c r="L254" s="1014"/>
      <c r="M254" s="1014"/>
      <c r="N254" s="1013"/>
      <c r="O254" s="1013"/>
      <c r="P254" s="1013"/>
      <c r="Q254" s="1013"/>
    </row>
    <row r="255" spans="1:17">
      <c r="A255" s="1013"/>
      <c r="B255" s="1013"/>
      <c r="C255" s="1013"/>
      <c r="D255" s="1013"/>
      <c r="E255" s="1014"/>
      <c r="F255" s="1014"/>
      <c r="G255" s="1014"/>
      <c r="H255" s="1014"/>
      <c r="I255" s="1014"/>
      <c r="J255" s="1014"/>
      <c r="K255" s="1014"/>
      <c r="L255" s="1014"/>
      <c r="M255" s="1014"/>
      <c r="N255" s="1013"/>
      <c r="O255" s="1013"/>
      <c r="P255" s="1013"/>
      <c r="Q255" s="1013"/>
    </row>
    <row r="256" spans="1:17">
      <c r="A256" s="1013"/>
      <c r="B256" s="1013"/>
      <c r="C256" s="1013"/>
      <c r="D256" s="1013"/>
      <c r="E256" s="1014"/>
      <c r="F256" s="1014"/>
      <c r="G256" s="1014"/>
      <c r="H256" s="1014"/>
      <c r="I256" s="1014"/>
      <c r="J256" s="1014"/>
      <c r="K256" s="1014"/>
      <c r="L256" s="1014"/>
      <c r="M256" s="1014"/>
      <c r="N256" s="1013"/>
      <c r="O256" s="1013"/>
      <c r="P256" s="1013"/>
      <c r="Q256" s="1013"/>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4:J114"/>
    <mergeCell ref="E114:F114"/>
    <mergeCell ref="G108:H108"/>
    <mergeCell ref="E110:F110"/>
    <mergeCell ref="E17:E18"/>
    <mergeCell ref="F17:F18"/>
  </mergeCells>
  <phoneticPr fontId="3" type="noConversion"/>
  <conditionalFormatting sqref="E65:J65">
    <cfRule type="cellIs" dxfId="152" priority="44" stopIfTrue="1" operator="notEqual">
      <formula>0</formula>
    </cfRule>
  </conditionalFormatting>
  <conditionalFormatting sqref="E105:J105">
    <cfRule type="cellIs" dxfId="151" priority="30" stopIfTrue="1" operator="notEqual">
      <formula>0</formula>
    </cfRule>
  </conditionalFormatting>
  <conditionalFormatting sqref="G107:H107 B107">
    <cfRule type="cellIs" dxfId="150" priority="28" stopIfTrue="1" operator="equal">
      <formula>0</formula>
    </cfRule>
  </conditionalFormatting>
  <conditionalFormatting sqref="I114 E110">
    <cfRule type="cellIs" dxfId="149" priority="27" stopIfTrue="1" operator="equal">
      <formula>0</formula>
    </cfRule>
  </conditionalFormatting>
  <conditionalFormatting sqref="J107">
    <cfRule type="cellIs" dxfId="148" priority="26" stopIfTrue="1" operator="equal">
      <formula>0</formula>
    </cfRule>
  </conditionalFormatting>
  <conditionalFormatting sqref="E114:F114">
    <cfRule type="cellIs" dxfId="147" priority="25" stopIfTrue="1" operator="equal">
      <formula>0</formula>
    </cfRule>
  </conditionalFormatting>
  <conditionalFormatting sqref="F15">
    <cfRule type="cellIs" dxfId="146" priority="15" stopIfTrue="1" operator="equal">
      <formula>"Чужди средства"</formula>
    </cfRule>
    <cfRule type="cellIs" dxfId="145" priority="16" stopIfTrue="1" operator="equal">
      <formula>"СЕС - ДМП"</formula>
    </cfRule>
    <cfRule type="cellIs" dxfId="144" priority="17" stopIfTrue="1" operator="equal">
      <formula>"СЕС - РА"</formula>
    </cfRule>
    <cfRule type="cellIs" dxfId="143" priority="18" stopIfTrue="1" operator="equal">
      <formula>"СЕС - ДЕС"</formula>
    </cfRule>
    <cfRule type="cellIs" dxfId="142" priority="19" stopIfTrue="1" operator="equal">
      <formula>"СЕС - КСФ"</formula>
    </cfRule>
  </conditionalFormatting>
  <conditionalFormatting sqref="B105">
    <cfRule type="cellIs" dxfId="141" priority="14" stopIfTrue="1" operator="notEqual">
      <formula>0</formula>
    </cfRule>
  </conditionalFormatting>
  <conditionalFormatting sqref="I11:J11">
    <cfRule type="cellIs" dxfId="140" priority="6" stopIfTrue="1" operator="between">
      <formula>1000000000000</formula>
      <formula>9999999999999990</formula>
    </cfRule>
    <cfRule type="cellIs" dxfId="139" priority="7" stopIfTrue="1" operator="between">
      <formula>10000000000</formula>
      <formula>999999999999</formula>
    </cfRule>
    <cfRule type="cellIs" dxfId="138" priority="8" stopIfTrue="1" operator="between">
      <formula>1000000</formula>
      <formula>99999999</formula>
    </cfRule>
    <cfRule type="cellIs" dxfId="137" priority="9" stopIfTrue="1" operator="between">
      <formula>100</formula>
      <formula>9999</formula>
    </cfRule>
  </conditionalFormatting>
  <conditionalFormatting sqref="E15">
    <cfRule type="cellIs" dxfId="136" priority="1" stopIfTrue="1" operator="equal">
      <formula>"Чужди средства"</formula>
    </cfRule>
    <cfRule type="cellIs" dxfId="135" priority="2" stopIfTrue="1" operator="equal">
      <formula>"СЕС - ДМП"</formula>
    </cfRule>
    <cfRule type="cellIs" dxfId="134" priority="3" stopIfTrue="1" operator="equal">
      <formula>"СЕС - РА"</formula>
    </cfRule>
    <cfRule type="cellIs" dxfId="133" priority="4" stopIfTrue="1" operator="equal">
      <formula>"СЕС - ДЕС"</formula>
    </cfRule>
    <cfRule type="cellIs" dxfId="132" priority="5" stopIfTrue="1" operator="equal">
      <formula>"СЕС - КСФ"</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J54">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1" bottom="0.23622047244094491" header="0.15748031496062992" footer="0.15748031496062992"/>
  <pageSetup paperSize="9" scale="56" orientation="landscape" r:id="rId45"/>
  <headerFooter alignWithMargins="0"/>
  <rowBreaks count="1" manualBreakCount="1">
    <brk id="55" min="1" max="9" man="1"/>
  </rowBreaks>
  <legacyDrawing r:id="rId46"/>
</worksheet>
</file>

<file path=xl/worksheets/sheet3.xml><?xml version="1.0" encoding="utf-8"?>
<worksheet xmlns="http://schemas.openxmlformats.org/spreadsheetml/2006/main" xmlns:r="http://schemas.openxmlformats.org/officeDocument/2006/relationships">
  <sheetPr codeName="Sheet4"/>
  <dimension ref="A1:BM734"/>
  <sheetViews>
    <sheetView topLeftCell="M191" zoomScale="75" zoomScaleNormal="75" zoomScaleSheetLayoutView="75" workbookViewId="0">
      <selection activeCell="L191" sqref="A1:L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2" width="17.140625" style="43" hidden="1" customWidth="1"/>
    <col min="13" max="15" width="17.140625" style="43" customWidth="1"/>
    <col min="16" max="31" width="9.140625" style="43" customWidth="1"/>
    <col min="32" max="16384" width="9.140625" style="43"/>
  </cols>
  <sheetData>
    <row r="1" spans="1:11" ht="18" hidden="1" customHeight="1">
      <c r="A1" s="43" t="s">
        <v>337</v>
      </c>
      <c r="B1" s="44" t="s">
        <v>338</v>
      </c>
      <c r="C1" s="44" t="s">
        <v>339</v>
      </c>
      <c r="D1" s="45" t="s">
        <v>340</v>
      </c>
      <c r="E1" s="44" t="s">
        <v>341</v>
      </c>
      <c r="F1" s="44" t="s">
        <v>342</v>
      </c>
      <c r="G1" s="46" t="s">
        <v>1067</v>
      </c>
      <c r="H1" s="43" t="s">
        <v>343</v>
      </c>
      <c r="I1" s="43" t="s">
        <v>343</v>
      </c>
      <c r="J1" s="43" t="s">
        <v>343</v>
      </c>
      <c r="K1" s="46" t="s">
        <v>1031</v>
      </c>
    </row>
    <row r="2" spans="1:11" ht="18" customHeight="1">
      <c r="K2" s="46">
        <v>1</v>
      </c>
    </row>
    <row r="3" spans="1:11">
      <c r="E3" s="47"/>
      <c r="K3" s="180">
        <v>1</v>
      </c>
    </row>
    <row r="4" spans="1:11">
      <c r="E4" s="48"/>
      <c r="K4" s="180">
        <v>1</v>
      </c>
    </row>
    <row r="5" spans="1:11">
      <c r="E5" s="44" t="s">
        <v>736</v>
      </c>
      <c r="F5" s="44" t="s">
        <v>736</v>
      </c>
      <c r="K5" s="180">
        <v>1</v>
      </c>
    </row>
    <row r="6" spans="1:11">
      <c r="C6" s="49"/>
      <c r="D6" s="50"/>
      <c r="E6" s="48"/>
      <c r="F6" s="44" t="s">
        <v>736</v>
      </c>
      <c r="K6" s="180">
        <v>1</v>
      </c>
    </row>
    <row r="7" spans="1:11" ht="42" customHeight="1">
      <c r="B7" s="2205" t="str">
        <f>OTCHET!B7</f>
        <v>ОТЧЕТНИ ДАННИ ПО ЕБК ЗА ИЗПЪЛНЕНИЕТО НА БЮДЖЕТА</v>
      </c>
      <c r="C7" s="2206"/>
      <c r="D7" s="2206"/>
      <c r="F7" s="51"/>
      <c r="K7" s="180">
        <v>1</v>
      </c>
    </row>
    <row r="8" spans="1:11">
      <c r="C8" s="49"/>
      <c r="D8" s="50"/>
      <c r="E8" s="51" t="s">
        <v>737</v>
      </c>
      <c r="F8" s="51" t="s">
        <v>644</v>
      </c>
      <c r="K8" s="180">
        <v>1</v>
      </c>
    </row>
    <row r="9" spans="1:11" ht="36.75" customHeight="1" thickBot="1">
      <c r="B9" s="2207" t="str">
        <f>OTCHET!B9</f>
        <v>Съвет за електронни медии</v>
      </c>
      <c r="C9" s="2208"/>
      <c r="D9" s="2208"/>
      <c r="E9" s="52">
        <f>OTCHET!$E9</f>
        <v>43466</v>
      </c>
      <c r="F9" s="53">
        <f>OTCHET!$F9</f>
        <v>43830</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207" t="str">
        <f>OTCHET!B12</f>
        <v>Съвет за електронни медии</v>
      </c>
      <c r="C12" s="2208"/>
      <c r="D12" s="2208"/>
      <c r="E12" s="51" t="s">
        <v>738</v>
      </c>
      <c r="F12" s="56" t="str">
        <f>OTCHET!$F12</f>
        <v>4400</v>
      </c>
      <c r="K12" s="180">
        <v>1</v>
      </c>
    </row>
    <row r="13" spans="1:11" ht="21.75" thickTop="1">
      <c r="B13" s="6" t="str">
        <f>OTCHET!B13</f>
        <v xml:space="preserve">                                             (наименование на първостепенния разпоредител с бюджет)</v>
      </c>
      <c r="E13" s="57" t="s">
        <v>739</v>
      </c>
      <c r="F13" s="58" t="s">
        <v>736</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740</v>
      </c>
      <c r="K18" s="180">
        <v>1</v>
      </c>
    </row>
    <row r="19" spans="1:11" ht="21.75" thickBot="1">
      <c r="A19" s="59"/>
      <c r="B19" s="60"/>
      <c r="C19" s="2211" t="s">
        <v>741</v>
      </c>
      <c r="D19" s="2121"/>
      <c r="E19" s="61" t="s">
        <v>742</v>
      </c>
      <c r="F19" s="220" t="s">
        <v>743</v>
      </c>
      <c r="G19" s="203"/>
      <c r="H19" s="203"/>
      <c r="I19" s="203"/>
      <c r="J19" s="65"/>
      <c r="K19" s="180">
        <v>1</v>
      </c>
    </row>
    <row r="20" spans="1:11" ht="45.75" thickBot="1">
      <c r="B20" s="62" t="s">
        <v>692</v>
      </c>
      <c r="C20" s="2124" t="s">
        <v>1032</v>
      </c>
      <c r="D20" s="2123"/>
      <c r="E20" s="63">
        <v>2017</v>
      </c>
      <c r="F20" s="174" t="s">
        <v>1015</v>
      </c>
      <c r="G20" s="174" t="s">
        <v>1065</v>
      </c>
      <c r="H20" s="174" t="s">
        <v>1066</v>
      </c>
      <c r="I20" s="221" t="s">
        <v>1286</v>
      </c>
      <c r="J20" s="222" t="s">
        <v>1287</v>
      </c>
      <c r="K20" s="181">
        <v>1</v>
      </c>
    </row>
    <row r="21" spans="1:11" ht="21.75" thickBot="1">
      <c r="B21" s="64"/>
      <c r="C21" s="2163" t="s">
        <v>745</v>
      </c>
      <c r="D21" s="2164"/>
      <c r="E21" s="16" t="s">
        <v>344</v>
      </c>
      <c r="F21" s="16" t="s">
        <v>345</v>
      </c>
      <c r="G21" s="16" t="s">
        <v>1029</v>
      </c>
      <c r="H21" s="210" t="s">
        <v>1030</v>
      </c>
      <c r="I21" s="16" t="s">
        <v>1003</v>
      </c>
      <c r="J21" s="210" t="s">
        <v>1288</v>
      </c>
      <c r="K21" s="181">
        <v>1</v>
      </c>
    </row>
    <row r="22" spans="1:11" s="66" customFormat="1">
      <c r="A22" s="66">
        <v>5</v>
      </c>
      <c r="B22" s="67">
        <v>100</v>
      </c>
      <c r="C22" s="2209" t="s">
        <v>746</v>
      </c>
      <c r="D22" s="2210"/>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145" t="s">
        <v>748</v>
      </c>
      <c r="D23" s="2146"/>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125" t="s">
        <v>753</v>
      </c>
      <c r="D24" s="2181"/>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145" t="s">
        <v>1284</v>
      </c>
      <c r="D25" s="2146"/>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145" t="s">
        <v>761</v>
      </c>
      <c r="D26" s="2146"/>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145" t="s">
        <v>1033</v>
      </c>
      <c r="D27" s="2146"/>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145" t="s">
        <v>772</v>
      </c>
      <c r="D28" s="2146"/>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145" t="s">
        <v>775</v>
      </c>
      <c r="D29" s="2146"/>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145" t="s">
        <v>778</v>
      </c>
      <c r="D30" s="2146"/>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145" t="s">
        <v>779</v>
      </c>
      <c r="D31" s="2146"/>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145" t="s">
        <v>785</v>
      </c>
      <c r="D32" s="2146"/>
      <c r="E32" s="185" t="e">
        <f>OTCHET!#REF!</f>
        <v>#REF!</v>
      </c>
      <c r="F32" s="185" t="e">
        <f>OTCHET!#REF!</f>
        <v>#REF!</v>
      </c>
      <c r="G32" s="71" t="e">
        <f>OTCHET!#REF!</f>
        <v>#REF!</v>
      </c>
      <c r="H32" s="71" t="e">
        <f>OTCHET!#REF!</f>
        <v>#REF!</v>
      </c>
      <c r="I32" s="71" t="e">
        <f>OTCHET!#REF!</f>
        <v>#REF!</v>
      </c>
      <c r="J32" s="71" t="e">
        <f>OTCHET!#REF!</f>
        <v>#REF!</v>
      </c>
      <c r="K32" s="176" t="e">
        <f t="shared" si="0"/>
        <v>#REF!</v>
      </c>
    </row>
    <row r="33" spans="1:31" s="69" customFormat="1">
      <c r="A33" s="69">
        <v>235</v>
      </c>
      <c r="B33" s="70">
        <v>1900</v>
      </c>
      <c r="C33" s="2145" t="s">
        <v>786</v>
      </c>
      <c r="D33" s="2146"/>
      <c r="E33" s="185">
        <f>OTCHET!$E72</f>
        <v>0</v>
      </c>
      <c r="F33" s="185">
        <f>OTCHET!$F72</f>
        <v>0</v>
      </c>
      <c r="G33" s="71">
        <f>OTCHET!$G72</f>
        <v>0</v>
      </c>
      <c r="H33" s="71">
        <f>OTCHET!$H72</f>
        <v>0</v>
      </c>
      <c r="I33" s="71">
        <f>OTCHET!$I72</f>
        <v>0</v>
      </c>
      <c r="J33" s="71">
        <f>OTCHET!$J72</f>
        <v>0</v>
      </c>
      <c r="K33" s="176" t="str">
        <f t="shared" si="0"/>
        <v/>
      </c>
    </row>
    <row r="34" spans="1:31" s="69" customFormat="1">
      <c r="A34" s="69">
        <v>255</v>
      </c>
      <c r="B34" s="70">
        <v>2000</v>
      </c>
      <c r="C34" s="2145" t="s">
        <v>787</v>
      </c>
      <c r="D34" s="2146"/>
      <c r="E34" s="185">
        <f>OTCHET!$E73</f>
        <v>0</v>
      </c>
      <c r="F34" s="185">
        <f>OTCHET!$F73</f>
        <v>0</v>
      </c>
      <c r="G34" s="71">
        <f>OTCHET!$G73</f>
        <v>0</v>
      </c>
      <c r="H34" s="71">
        <f>OTCHET!$H73</f>
        <v>0</v>
      </c>
      <c r="I34" s="71">
        <f>OTCHET!$I73</f>
        <v>0</v>
      </c>
      <c r="J34" s="71">
        <f>OTCHET!$J73</f>
        <v>0</v>
      </c>
      <c r="K34" s="176" t="str">
        <f t="shared" si="0"/>
        <v/>
      </c>
    </row>
    <row r="35" spans="1:31" s="69" customFormat="1">
      <c r="A35" s="69">
        <v>265</v>
      </c>
      <c r="B35" s="70">
        <v>2400</v>
      </c>
      <c r="C35" s="2145" t="s">
        <v>788</v>
      </c>
      <c r="D35" s="2146"/>
      <c r="E35" s="185">
        <f>OTCHET!$E74</f>
        <v>0</v>
      </c>
      <c r="F35" s="185">
        <f>OTCHET!$F74</f>
        <v>0</v>
      </c>
      <c r="G35" s="71">
        <f>OTCHET!$G74</f>
        <v>0</v>
      </c>
      <c r="H35" s="71">
        <f>OTCHET!$H74</f>
        <v>0</v>
      </c>
      <c r="I35" s="71">
        <f>OTCHET!$I74</f>
        <v>0</v>
      </c>
      <c r="J35" s="71">
        <f>OTCHET!$J74</f>
        <v>0</v>
      </c>
      <c r="K35" s="176" t="str">
        <f t="shared" si="0"/>
        <v/>
      </c>
    </row>
    <row r="36" spans="1:31" s="69" customFormat="1">
      <c r="A36" s="74">
        <v>350</v>
      </c>
      <c r="B36" s="75">
        <v>2500</v>
      </c>
      <c r="C36" s="2143" t="s">
        <v>803</v>
      </c>
      <c r="D36" s="2144"/>
      <c r="E36" s="185">
        <f>OTCHET!$E90</f>
        <v>1200000</v>
      </c>
      <c r="F36" s="185">
        <f>OTCHET!$F90</f>
        <v>985213</v>
      </c>
      <c r="G36" s="71">
        <f>OTCHET!$G90</f>
        <v>971063</v>
      </c>
      <c r="H36" s="71">
        <f>OTCHET!$H90</f>
        <v>0</v>
      </c>
      <c r="I36" s="71">
        <f>OTCHET!$I90</f>
        <v>14150</v>
      </c>
      <c r="J36" s="71">
        <f>OTCHET!$J90</f>
        <v>0</v>
      </c>
      <c r="K36" s="176">
        <f t="shared" si="0"/>
        <v>1</v>
      </c>
    </row>
    <row r="37" spans="1:31" s="69" customFormat="1">
      <c r="A37" s="76">
        <v>360</v>
      </c>
      <c r="B37" s="70">
        <v>2600</v>
      </c>
      <c r="C37" s="2143" t="s">
        <v>389</v>
      </c>
      <c r="D37" s="2144"/>
      <c r="E37" s="185">
        <f>OTCHET!$E93</f>
        <v>0</v>
      </c>
      <c r="F37" s="185">
        <f>OTCHET!$F93</f>
        <v>0</v>
      </c>
      <c r="G37" s="71">
        <f>OTCHET!$G93</f>
        <v>0</v>
      </c>
      <c r="H37" s="71">
        <f>OTCHET!$H93</f>
        <v>0</v>
      </c>
      <c r="I37" s="71">
        <f>OTCHET!$I93</f>
        <v>0</v>
      </c>
      <c r="J37" s="71">
        <f>OTCHET!$J93</f>
        <v>0</v>
      </c>
      <c r="K37" s="176" t="str">
        <f t="shared" si="0"/>
        <v/>
      </c>
    </row>
    <row r="38" spans="1:31" s="69" customFormat="1">
      <c r="A38" s="76">
        <v>370</v>
      </c>
      <c r="B38" s="70">
        <v>2700</v>
      </c>
      <c r="C38" s="2145" t="s">
        <v>390</v>
      </c>
      <c r="D38" s="2146"/>
      <c r="E38" s="185">
        <f>OTCHET!$E94</f>
        <v>0</v>
      </c>
      <c r="F38" s="185">
        <f>OTCHET!$F94</f>
        <v>0</v>
      </c>
      <c r="G38" s="71">
        <f>OTCHET!$G94</f>
        <v>0</v>
      </c>
      <c r="H38" s="71">
        <f>OTCHET!$H94</f>
        <v>0</v>
      </c>
      <c r="I38" s="71">
        <f>OTCHET!$I94</f>
        <v>0</v>
      </c>
      <c r="J38" s="71">
        <f>OTCHET!$J94</f>
        <v>0</v>
      </c>
      <c r="K38" s="176" t="str">
        <f t="shared" si="0"/>
        <v/>
      </c>
    </row>
    <row r="39" spans="1:31" s="69" customFormat="1">
      <c r="A39" s="76">
        <v>445</v>
      </c>
      <c r="B39" s="70">
        <v>2800</v>
      </c>
      <c r="C39" s="2145" t="s">
        <v>819</v>
      </c>
      <c r="D39" s="2146"/>
      <c r="E39" s="185">
        <f>OTCHET!$E108</f>
        <v>0</v>
      </c>
      <c r="F39" s="185">
        <f>OTCHET!$F108</f>
        <v>180516</v>
      </c>
      <c r="G39" s="71">
        <f>OTCHET!$G108</f>
        <v>179671</v>
      </c>
      <c r="H39" s="71">
        <f>OTCHET!$H108</f>
        <v>0</v>
      </c>
      <c r="I39" s="71">
        <f>OTCHET!$I108</f>
        <v>0</v>
      </c>
      <c r="J39" s="71">
        <f>OTCHET!$J108</f>
        <v>845</v>
      </c>
      <c r="K39" s="176">
        <f t="shared" si="0"/>
        <v>1</v>
      </c>
    </row>
    <row r="40" spans="1:31" s="69" customFormat="1">
      <c r="A40" s="76">
        <v>470</v>
      </c>
      <c r="B40" s="70">
        <v>3600</v>
      </c>
      <c r="C40" s="2145" t="s">
        <v>822</v>
      </c>
      <c r="D40" s="2146"/>
      <c r="E40" s="185">
        <f>OTCHET!$E112</f>
        <v>0</v>
      </c>
      <c r="F40" s="185">
        <f>OTCHET!$F112</f>
        <v>16714</v>
      </c>
      <c r="G40" s="71">
        <f>OTCHET!$G112</f>
        <v>4928</v>
      </c>
      <c r="H40" s="71">
        <f>OTCHET!$H112</f>
        <v>0</v>
      </c>
      <c r="I40" s="71">
        <f>OTCHET!$I112</f>
        <v>12631</v>
      </c>
      <c r="J40" s="71">
        <f>OTCHET!$J112</f>
        <v>-845</v>
      </c>
      <c r="K40" s="176">
        <f t="shared" si="0"/>
        <v>1</v>
      </c>
    </row>
    <row r="41" spans="1:31" s="69" customFormat="1">
      <c r="A41" s="76">
        <v>495</v>
      </c>
      <c r="B41" s="70">
        <v>3700</v>
      </c>
      <c r="C41" s="2145" t="s">
        <v>827</v>
      </c>
      <c r="D41" s="2146"/>
      <c r="E41" s="185">
        <f>OTCHET!$E121</f>
        <v>0</v>
      </c>
      <c r="F41" s="185">
        <f>OTCHET!$F121</f>
        <v>0</v>
      </c>
      <c r="G41" s="71">
        <f>OTCHET!$G121</f>
        <v>0</v>
      </c>
      <c r="H41" s="71">
        <f>OTCHET!$H121</f>
        <v>0</v>
      </c>
      <c r="I41" s="71">
        <f>OTCHET!$I121</f>
        <v>0</v>
      </c>
      <c r="J41" s="71">
        <f>OTCHET!$J121</f>
        <v>0</v>
      </c>
      <c r="K41" s="176" t="str">
        <f t="shared" si="0"/>
        <v/>
      </c>
    </row>
    <row r="42" spans="1:31" s="80" customFormat="1" ht="21.75" thickBot="1">
      <c r="A42" s="77">
        <v>515</v>
      </c>
      <c r="B42" s="70">
        <v>4000</v>
      </c>
      <c r="C42" s="78" t="s">
        <v>831</v>
      </c>
      <c r="D42" s="186"/>
      <c r="E42" s="185">
        <f>OTCHET!$E125</f>
        <v>0</v>
      </c>
      <c r="F42" s="185">
        <f>OTCHET!$F125</f>
        <v>0</v>
      </c>
      <c r="G42" s="71">
        <f>OTCHET!$G125</f>
        <v>0</v>
      </c>
      <c r="H42" s="71">
        <f>OTCHET!$H125</f>
        <v>0</v>
      </c>
      <c r="I42" s="71">
        <f>OTCHET!$I125</f>
        <v>0</v>
      </c>
      <c r="J42" s="71">
        <f>OTCHET!$J125</f>
        <v>0</v>
      </c>
      <c r="K42" s="176" t="str">
        <f t="shared" si="0"/>
        <v/>
      </c>
      <c r="L42" s="79"/>
      <c r="M42" s="79"/>
      <c r="N42" s="79"/>
      <c r="O42" s="79"/>
      <c r="P42" s="79"/>
      <c r="Q42" s="79"/>
      <c r="R42" s="79"/>
      <c r="S42" s="79"/>
      <c r="T42" s="79"/>
      <c r="U42" s="79"/>
      <c r="V42" s="79"/>
      <c r="W42" s="79"/>
      <c r="AD42" s="81"/>
      <c r="AE42" s="81"/>
    </row>
    <row r="43" spans="1:31" s="69" customFormat="1">
      <c r="A43" s="76">
        <v>540</v>
      </c>
      <c r="B43" s="70">
        <v>4100</v>
      </c>
      <c r="C43" s="2145" t="s">
        <v>491</v>
      </c>
      <c r="D43" s="2146"/>
      <c r="E43" s="185">
        <f>OTCHET!$E137</f>
        <v>0</v>
      </c>
      <c r="F43" s="185">
        <f>OTCHET!$F137</f>
        <v>0</v>
      </c>
      <c r="G43" s="71">
        <f>OTCHET!$G137</f>
        <v>0</v>
      </c>
      <c r="H43" s="71">
        <f>OTCHET!$H137</f>
        <v>0</v>
      </c>
      <c r="I43" s="71">
        <f>OTCHET!$I137</f>
        <v>0</v>
      </c>
      <c r="J43" s="71">
        <f>OTCHET!$J137</f>
        <v>0</v>
      </c>
      <c r="K43" s="176" t="str">
        <f t="shared" si="0"/>
        <v/>
      </c>
      <c r="L43" s="82"/>
    </row>
    <row r="44" spans="1:31" s="69" customFormat="1">
      <c r="A44" s="76">
        <v>550</v>
      </c>
      <c r="B44" s="70">
        <v>4200</v>
      </c>
      <c r="C44" s="2145" t="s">
        <v>492</v>
      </c>
      <c r="D44" s="2146"/>
      <c r="E44" s="185">
        <f>OTCHET!$E138</f>
        <v>0</v>
      </c>
      <c r="F44" s="185">
        <f>OTCHET!$F138</f>
        <v>0</v>
      </c>
      <c r="G44" s="71">
        <f>OTCHET!$G138</f>
        <v>0</v>
      </c>
      <c r="H44" s="71">
        <f>OTCHET!$H138</f>
        <v>0</v>
      </c>
      <c r="I44" s="71">
        <f>OTCHET!$I138</f>
        <v>0</v>
      </c>
      <c r="J44" s="71">
        <f>OTCHET!$J138</f>
        <v>0</v>
      </c>
      <c r="K44" s="176" t="str">
        <f t="shared" si="0"/>
        <v/>
      </c>
      <c r="L44" s="82"/>
    </row>
    <row r="45" spans="1:31" s="69" customFormat="1">
      <c r="A45" s="76">
        <v>560</v>
      </c>
      <c r="B45" s="70" t="s">
        <v>493</v>
      </c>
      <c r="C45" s="2145" t="s">
        <v>13</v>
      </c>
      <c r="D45" s="2146"/>
      <c r="E45" s="185">
        <f>OTCHET!$E139</f>
        <v>0</v>
      </c>
      <c r="F45" s="185">
        <f>OTCHET!$F139</f>
        <v>0</v>
      </c>
      <c r="G45" s="71">
        <f>OTCHET!$G139</f>
        <v>0</v>
      </c>
      <c r="H45" s="71">
        <f>OTCHET!$H139</f>
        <v>0</v>
      </c>
      <c r="I45" s="71">
        <f>OTCHET!$I139</f>
        <v>0</v>
      </c>
      <c r="J45" s="71">
        <f>OTCHET!$J139</f>
        <v>0</v>
      </c>
      <c r="K45" s="176" t="str">
        <f t="shared" si="0"/>
        <v/>
      </c>
      <c r="L45" s="82"/>
    </row>
    <row r="46" spans="1:31" s="69" customFormat="1">
      <c r="A46" s="76">
        <v>575</v>
      </c>
      <c r="B46" s="70">
        <v>4600</v>
      </c>
      <c r="C46" s="2145" t="s">
        <v>16</v>
      </c>
      <c r="D46" s="2146"/>
      <c r="E46" s="189">
        <f>OTCHET!$E142</f>
        <v>0</v>
      </c>
      <c r="F46" s="189">
        <f>OTCHET!$F142</f>
        <v>0</v>
      </c>
      <c r="G46" s="112">
        <f>OTCHET!$G142</f>
        <v>0</v>
      </c>
      <c r="H46" s="112">
        <f>OTCHET!$H142</f>
        <v>0</v>
      </c>
      <c r="I46" s="112">
        <f>OTCHET!$I142</f>
        <v>0</v>
      </c>
      <c r="J46" s="112">
        <f>OTCHET!$J142</f>
        <v>0</v>
      </c>
      <c r="K46" s="176" t="str">
        <f t="shared" si="0"/>
        <v/>
      </c>
    </row>
    <row r="47" spans="1:31" s="69" customFormat="1">
      <c r="A47" s="76">
        <v>575</v>
      </c>
      <c r="B47" s="70">
        <v>4700</v>
      </c>
      <c r="C47" s="2145" t="s">
        <v>2134</v>
      </c>
      <c r="D47" s="2146"/>
      <c r="E47" s="185">
        <f>OTCHET!$E944</f>
        <v>0</v>
      </c>
      <c r="F47" s="185">
        <f>OTCHET!$F151</f>
        <v>0</v>
      </c>
      <c r="G47" s="71">
        <f>OTCHET!$G151</f>
        <v>0</v>
      </c>
      <c r="H47" s="71">
        <f>OTCHET!$H151</f>
        <v>0</v>
      </c>
      <c r="I47" s="71">
        <f>OTCHET!$I151</f>
        <v>0</v>
      </c>
      <c r="J47" s="71">
        <f>OTCHET!$J151</f>
        <v>0</v>
      </c>
      <c r="K47" s="176" t="str">
        <f t="shared" si="0"/>
        <v/>
      </c>
    </row>
    <row r="48" spans="1:31" s="69" customFormat="1" ht="21.75" thickBot="1">
      <c r="A48" s="76">
        <v>575</v>
      </c>
      <c r="B48" s="70">
        <v>4800</v>
      </c>
      <c r="C48" s="2203" t="s">
        <v>567</v>
      </c>
      <c r="D48" s="2204"/>
      <c r="E48" s="216">
        <f>OTCHET!$E160</f>
        <v>0</v>
      </c>
      <c r="F48" s="216">
        <f>OTCHET!$F160</f>
        <v>0</v>
      </c>
      <c r="G48" s="217">
        <f>OTCHET!$G160</f>
        <v>0</v>
      </c>
      <c r="H48" s="217">
        <f>OTCHET!$H160</f>
        <v>0</v>
      </c>
      <c r="I48" s="217">
        <f>OTCHET!$I160</f>
        <v>0</v>
      </c>
      <c r="J48" s="217">
        <f>OTCHET!$J160</f>
        <v>0</v>
      </c>
      <c r="K48" s="176" t="str">
        <f t="shared" si="0"/>
        <v/>
      </c>
    </row>
    <row r="49" spans="1:15" s="59" customFormat="1" ht="21.75" thickBot="1">
      <c r="A49" s="83">
        <v>620</v>
      </c>
      <c r="B49" s="84"/>
      <c r="C49" s="85"/>
      <c r="D49" s="187" t="s">
        <v>495</v>
      </c>
      <c r="E49" s="86">
        <f>OTCHET!$E169</f>
        <v>1200000</v>
      </c>
      <c r="F49" s="86">
        <f>OTCHET!$F169</f>
        <v>1182443</v>
      </c>
      <c r="G49" s="86">
        <f>OTCHET!$G169</f>
        <v>1155662</v>
      </c>
      <c r="H49" s="86">
        <f>OTCHET!$H169</f>
        <v>0</v>
      </c>
      <c r="I49" s="86">
        <f>OTCHET!$I169</f>
        <v>26781</v>
      </c>
      <c r="J49" s="86">
        <f>OTCHET!$J169</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134" t="str">
        <f>$B$7</f>
        <v>ОТЧЕТНИ ДАННИ ПО ЕБК ЗА ИЗПЪЛНЕНИЕТО НА БЮДЖЕТА</v>
      </c>
      <c r="C54" s="2135"/>
      <c r="D54" s="2135"/>
      <c r="E54" s="92"/>
      <c r="F54" s="92"/>
      <c r="G54" s="43"/>
      <c r="H54" s="87"/>
      <c r="I54" s="87"/>
      <c r="J54" s="87"/>
      <c r="K54" s="182">
        <v>1</v>
      </c>
      <c r="L54" s="87"/>
    </row>
    <row r="55" spans="1:15" s="59" customFormat="1">
      <c r="B55" s="44"/>
      <c r="C55" s="49"/>
      <c r="D55" s="50"/>
      <c r="E55" s="93" t="s">
        <v>737</v>
      </c>
      <c r="F55" s="93" t="s">
        <v>644</v>
      </c>
      <c r="G55" s="43"/>
      <c r="H55" s="87"/>
      <c r="I55" s="87"/>
      <c r="J55" s="87"/>
      <c r="K55" s="182">
        <v>1</v>
      </c>
      <c r="L55" s="87"/>
    </row>
    <row r="56" spans="1:15" s="59" customFormat="1" ht="38.25" customHeight="1" thickBot="1">
      <c r="B56" s="2136" t="str">
        <f>$B$9</f>
        <v>Съвет за електронни медии</v>
      </c>
      <c r="C56" s="2137"/>
      <c r="D56" s="2137"/>
      <c r="E56" s="95">
        <f>$E$9</f>
        <v>43466</v>
      </c>
      <c r="F56" s="96">
        <f>$F$9</f>
        <v>43830</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136" t="str">
        <f>$B$12</f>
        <v>Съвет за електронни медии</v>
      </c>
      <c r="C59" s="2137"/>
      <c r="D59" s="2137"/>
      <c r="E59" s="92" t="s">
        <v>738</v>
      </c>
      <c r="F59" s="99" t="str">
        <f>$F$12</f>
        <v>4400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739</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740</v>
      </c>
      <c r="K62" s="182">
        <v>1</v>
      </c>
      <c r="L62" s="87"/>
    </row>
    <row r="63" spans="1:15" s="59" customFormat="1" ht="21" customHeight="1" thickBot="1">
      <c r="B63" s="100"/>
      <c r="C63" s="2199" t="s">
        <v>679</v>
      </c>
      <c r="D63" s="2200"/>
      <c r="E63" s="61" t="s">
        <v>742</v>
      </c>
      <c r="F63" s="220" t="s">
        <v>743</v>
      </c>
      <c r="G63" s="203"/>
      <c r="H63" s="203"/>
      <c r="I63" s="203"/>
      <c r="J63" s="65"/>
      <c r="K63" s="182">
        <v>1</v>
      </c>
      <c r="L63" s="2193" t="s">
        <v>2163</v>
      </c>
      <c r="M63" s="2193" t="s">
        <v>2164</v>
      </c>
      <c r="N63" s="2193" t="s">
        <v>2165</v>
      </c>
      <c r="O63" s="2193" t="s">
        <v>2166</v>
      </c>
    </row>
    <row r="64" spans="1:15" s="59" customFormat="1" ht="49.5" customHeight="1" thickBot="1">
      <c r="B64" s="100" t="s">
        <v>692</v>
      </c>
      <c r="C64" s="2124" t="s">
        <v>1034</v>
      </c>
      <c r="D64" s="2196"/>
      <c r="E64" s="63">
        <v>2017</v>
      </c>
      <c r="F64" s="174" t="s">
        <v>1015</v>
      </c>
      <c r="G64" s="174" t="s">
        <v>1065</v>
      </c>
      <c r="H64" s="174" t="s">
        <v>1066</v>
      </c>
      <c r="I64" s="221" t="s">
        <v>1286</v>
      </c>
      <c r="J64" s="222" t="s">
        <v>1287</v>
      </c>
      <c r="K64" s="182">
        <v>1</v>
      </c>
      <c r="L64" s="2201"/>
      <c r="M64" s="2201"/>
      <c r="N64" s="2194"/>
      <c r="O64" s="2194"/>
    </row>
    <row r="65" spans="1:15" s="59" customFormat="1" ht="21.75" thickBot="1">
      <c r="B65" s="101"/>
      <c r="C65" s="2197" t="s">
        <v>497</v>
      </c>
      <c r="D65" s="2198"/>
      <c r="E65" s="16" t="s">
        <v>344</v>
      </c>
      <c r="F65" s="16" t="s">
        <v>345</v>
      </c>
      <c r="G65" s="16" t="s">
        <v>1029</v>
      </c>
      <c r="H65" s="210" t="s">
        <v>1030</v>
      </c>
      <c r="I65" s="16" t="s">
        <v>1003</v>
      </c>
      <c r="J65" s="210" t="s">
        <v>1288</v>
      </c>
      <c r="K65" s="182">
        <v>1</v>
      </c>
      <c r="L65" s="2202"/>
      <c r="M65" s="2202"/>
      <c r="N65" s="2195"/>
      <c r="O65" s="2195"/>
    </row>
    <row r="66" spans="1:15" s="69" customFormat="1" ht="34.5" customHeight="1">
      <c r="A66" s="76">
        <v>5</v>
      </c>
      <c r="B66" s="67">
        <v>100</v>
      </c>
      <c r="C66" s="2174" t="s">
        <v>498</v>
      </c>
      <c r="D66" s="2161"/>
      <c r="E66" s="184">
        <f>OTCHET!$E187</f>
        <v>894866</v>
      </c>
      <c r="F66" s="184">
        <f>OTCHET!$F187</f>
        <v>894024</v>
      </c>
      <c r="G66" s="68">
        <f>OTCHET!$G187</f>
        <v>765319</v>
      </c>
      <c r="H66" s="68">
        <f>OTCHET!$H187</f>
        <v>0</v>
      </c>
      <c r="I66" s="68">
        <f>OTCHET!$I187</f>
        <v>-159</v>
      </c>
      <c r="J66" s="68">
        <f>OTCHET!$J187</f>
        <v>128864</v>
      </c>
      <c r="K66" s="176">
        <f t="shared" ref="K66:K95" si="1">(IF(E66&lt;&gt;0,$K$2,IF(F66&lt;&gt;0,$K$2,"")))</f>
        <v>1</v>
      </c>
      <c r="L66" s="102"/>
      <c r="M66" s="204"/>
      <c r="N66" s="102"/>
      <c r="O66" s="103"/>
    </row>
    <row r="67" spans="1:15" s="69" customFormat="1">
      <c r="A67" s="76">
        <v>35</v>
      </c>
      <c r="B67" s="70">
        <v>200</v>
      </c>
      <c r="C67" s="2143" t="s">
        <v>501</v>
      </c>
      <c r="D67" s="2144"/>
      <c r="E67" s="185">
        <f>OTCHET!$E190</f>
        <v>97673</v>
      </c>
      <c r="F67" s="185">
        <f>OTCHET!$F190</f>
        <v>97179</v>
      </c>
      <c r="G67" s="71">
        <f>OTCHET!$G190</f>
        <v>91019</v>
      </c>
      <c r="H67" s="71">
        <f>OTCHET!$H190</f>
        <v>0</v>
      </c>
      <c r="I67" s="71">
        <f>OTCHET!$I190</f>
        <v>5055</v>
      </c>
      <c r="J67" s="71">
        <f>OTCHET!$J190</f>
        <v>1105</v>
      </c>
      <c r="K67" s="176">
        <f t="shared" si="1"/>
        <v>1</v>
      </c>
      <c r="L67" s="104"/>
      <c r="M67" s="205"/>
      <c r="N67" s="104"/>
      <c r="O67" s="105"/>
    </row>
    <row r="68" spans="1:15" s="69" customFormat="1">
      <c r="A68" s="76">
        <v>65</v>
      </c>
      <c r="B68" s="70">
        <v>500</v>
      </c>
      <c r="C68" s="2145" t="s">
        <v>888</v>
      </c>
      <c r="D68" s="2146"/>
      <c r="E68" s="185">
        <f>OTCHET!$E196</f>
        <v>224161</v>
      </c>
      <c r="F68" s="185">
        <f>OTCHET!$F196</f>
        <v>217343</v>
      </c>
      <c r="G68" s="71">
        <f>OTCHET!$G196</f>
        <v>0</v>
      </c>
      <c r="H68" s="71">
        <f>OTCHET!$H196</f>
        <v>0</v>
      </c>
      <c r="I68" s="71">
        <f>OTCHET!$I196</f>
        <v>0</v>
      </c>
      <c r="J68" s="71">
        <f>OTCHET!$J196</f>
        <v>217343</v>
      </c>
      <c r="K68" s="176">
        <f t="shared" si="1"/>
        <v>1</v>
      </c>
      <c r="L68" s="104"/>
      <c r="M68" s="205"/>
      <c r="N68" s="104"/>
      <c r="O68" s="105"/>
    </row>
    <row r="69" spans="1:15" s="69" customFormat="1" ht="24" customHeight="1">
      <c r="A69" s="76">
        <v>115</v>
      </c>
      <c r="B69" s="70">
        <v>800</v>
      </c>
      <c r="C69" s="2125" t="s">
        <v>894</v>
      </c>
      <c r="D69" s="2126"/>
      <c r="E69" s="185">
        <f>OTCHET!$E204</f>
        <v>0</v>
      </c>
      <c r="F69" s="185">
        <f>OTCHET!$F204</f>
        <v>0</v>
      </c>
      <c r="G69" s="71">
        <f>OTCHET!$G204</f>
        <v>0</v>
      </c>
      <c r="H69" s="71">
        <f>OTCHET!$H204</f>
        <v>0</v>
      </c>
      <c r="I69" s="71">
        <f>OTCHET!$I204</f>
        <v>0</v>
      </c>
      <c r="J69" s="71">
        <f>OTCHET!$J204</f>
        <v>0</v>
      </c>
      <c r="K69" s="176" t="str">
        <f t="shared" si="1"/>
        <v/>
      </c>
      <c r="L69" s="104"/>
      <c r="M69" s="205"/>
      <c r="N69" s="104"/>
      <c r="O69" s="105"/>
    </row>
    <row r="70" spans="1:15" s="69" customFormat="1">
      <c r="A70" s="76">
        <v>125</v>
      </c>
      <c r="B70" s="70">
        <v>1000</v>
      </c>
      <c r="C70" s="2143" t="s">
        <v>895</v>
      </c>
      <c r="D70" s="2144"/>
      <c r="E70" s="185">
        <f>OTCHET!$E205</f>
        <v>404350</v>
      </c>
      <c r="F70" s="185">
        <f>OTCHET!$F205</f>
        <v>404255</v>
      </c>
      <c r="G70" s="71">
        <f>OTCHET!$G205</f>
        <v>385015</v>
      </c>
      <c r="H70" s="71">
        <f>OTCHET!$H205</f>
        <v>0</v>
      </c>
      <c r="I70" s="71">
        <f>OTCHET!$I205</f>
        <v>19240</v>
      </c>
      <c r="J70" s="71">
        <f>OTCHET!$J205</f>
        <v>0</v>
      </c>
      <c r="K70" s="176">
        <f t="shared" si="1"/>
        <v>1</v>
      </c>
      <c r="L70" s="104"/>
      <c r="M70" s="205"/>
      <c r="N70" s="104"/>
      <c r="O70" s="105"/>
    </row>
    <row r="71" spans="1:15" s="69" customFormat="1">
      <c r="A71" s="76">
        <v>220</v>
      </c>
      <c r="B71" s="70">
        <v>1900</v>
      </c>
      <c r="C71" s="2165" t="s">
        <v>575</v>
      </c>
      <c r="D71" s="2166"/>
      <c r="E71" s="185">
        <f>OTCHET!$E223</f>
        <v>6000</v>
      </c>
      <c r="F71" s="185">
        <f>OTCHET!$F223</f>
        <v>5221</v>
      </c>
      <c r="G71" s="71">
        <f>OTCHET!$G223</f>
        <v>4833</v>
      </c>
      <c r="H71" s="71">
        <f>OTCHET!$H223</f>
        <v>0</v>
      </c>
      <c r="I71" s="71">
        <f>OTCHET!$I223</f>
        <v>388</v>
      </c>
      <c r="J71" s="71">
        <f>OTCHET!$J223</f>
        <v>0</v>
      </c>
      <c r="K71" s="176">
        <f t="shared" si="1"/>
        <v>1</v>
      </c>
      <c r="L71" s="104"/>
      <c r="M71" s="205"/>
      <c r="N71" s="104"/>
      <c r="O71" s="105"/>
    </row>
    <row r="72" spans="1:15" s="69" customFormat="1">
      <c r="A72" s="76">
        <v>220</v>
      </c>
      <c r="B72" s="70">
        <v>2100</v>
      </c>
      <c r="C72" s="2165" t="s">
        <v>1072</v>
      </c>
      <c r="D72" s="2166"/>
      <c r="E72" s="185">
        <f>OTCHET!$E227</f>
        <v>0</v>
      </c>
      <c r="F72" s="185">
        <f>OTCHET!$F227</f>
        <v>0</v>
      </c>
      <c r="G72" s="71">
        <f>OTCHET!$G227</f>
        <v>0</v>
      </c>
      <c r="H72" s="71">
        <f>OTCHET!$H227</f>
        <v>0</v>
      </c>
      <c r="I72" s="71">
        <f>OTCHET!$I227</f>
        <v>0</v>
      </c>
      <c r="J72" s="71">
        <f>OTCHET!$J227</f>
        <v>0</v>
      </c>
      <c r="K72" s="176" t="str">
        <f t="shared" si="1"/>
        <v/>
      </c>
      <c r="L72" s="104"/>
      <c r="M72" s="205"/>
      <c r="N72" s="104"/>
      <c r="O72" s="105"/>
    </row>
    <row r="73" spans="1:15" s="69" customFormat="1">
      <c r="A73" s="76">
        <v>250</v>
      </c>
      <c r="B73" s="70">
        <v>2200</v>
      </c>
      <c r="C73" s="2165" t="s">
        <v>914</v>
      </c>
      <c r="D73" s="2166"/>
      <c r="E73" s="185">
        <f>OTCHET!$E233</f>
        <v>0</v>
      </c>
      <c r="F73" s="185">
        <f>OTCHET!$F233</f>
        <v>0</v>
      </c>
      <c r="G73" s="71">
        <f>OTCHET!$G233</f>
        <v>0</v>
      </c>
      <c r="H73" s="71">
        <f>OTCHET!$H233</f>
        <v>0</v>
      </c>
      <c r="I73" s="71">
        <f>OTCHET!$I233</f>
        <v>0</v>
      </c>
      <c r="J73" s="71">
        <f>OTCHET!$J233</f>
        <v>0</v>
      </c>
      <c r="K73" s="176" t="str">
        <f t="shared" si="1"/>
        <v/>
      </c>
      <c r="L73" s="104"/>
      <c r="M73" s="205"/>
      <c r="N73" s="104"/>
      <c r="O73" s="105"/>
    </row>
    <row r="74" spans="1:15" s="69" customFormat="1">
      <c r="A74" s="76">
        <v>270</v>
      </c>
      <c r="B74" s="70">
        <v>2500</v>
      </c>
      <c r="C74" s="2165" t="s">
        <v>916</v>
      </c>
      <c r="D74" s="2166"/>
      <c r="E74" s="185">
        <f>OTCHET!$E236</f>
        <v>0</v>
      </c>
      <c r="F74" s="185">
        <f>OTCHET!$F236</f>
        <v>0</v>
      </c>
      <c r="G74" s="71">
        <f>OTCHET!$G236</f>
        <v>0</v>
      </c>
      <c r="H74" s="71">
        <f>OTCHET!$H236</f>
        <v>0</v>
      </c>
      <c r="I74" s="71">
        <f>OTCHET!$I236</f>
        <v>0</v>
      </c>
      <c r="J74" s="71">
        <f>OTCHET!$J236</f>
        <v>0</v>
      </c>
      <c r="K74" s="176" t="str">
        <f t="shared" si="1"/>
        <v/>
      </c>
      <c r="L74" s="104"/>
      <c r="M74" s="205"/>
      <c r="N74" s="104"/>
      <c r="O74" s="105"/>
    </row>
    <row r="75" spans="1:15" s="69" customFormat="1" ht="20.25" customHeight="1">
      <c r="A75" s="76">
        <v>290</v>
      </c>
      <c r="B75" s="70">
        <v>2600</v>
      </c>
      <c r="C75" s="2155" t="s">
        <v>917</v>
      </c>
      <c r="D75" s="2153"/>
      <c r="E75" s="185">
        <f>OTCHET!$E237</f>
        <v>0</v>
      </c>
      <c r="F75" s="185">
        <f>OTCHET!$F237</f>
        <v>0</v>
      </c>
      <c r="G75" s="71">
        <f>OTCHET!$G237</f>
        <v>0</v>
      </c>
      <c r="H75" s="71">
        <f>OTCHET!$H237</f>
        <v>0</v>
      </c>
      <c r="I75" s="71">
        <f>OTCHET!$I237</f>
        <v>0</v>
      </c>
      <c r="J75" s="71">
        <f>OTCHET!$J237</f>
        <v>0</v>
      </c>
      <c r="K75" s="176" t="str">
        <f t="shared" si="1"/>
        <v/>
      </c>
      <c r="L75" s="104"/>
      <c r="M75" s="205"/>
      <c r="N75" s="104"/>
      <c r="O75" s="105"/>
    </row>
    <row r="76" spans="1:15" s="69" customFormat="1" ht="24" customHeight="1">
      <c r="A76" s="106">
        <v>320</v>
      </c>
      <c r="B76" s="70">
        <v>2700</v>
      </c>
      <c r="C76" s="2155" t="s">
        <v>918</v>
      </c>
      <c r="D76" s="2153"/>
      <c r="E76" s="185">
        <f>OTCHET!$E238</f>
        <v>0</v>
      </c>
      <c r="F76" s="185">
        <f>OTCHET!$F238</f>
        <v>0</v>
      </c>
      <c r="G76" s="71">
        <f>OTCHET!$G238</f>
        <v>0</v>
      </c>
      <c r="H76" s="71">
        <f>OTCHET!$H238</f>
        <v>0</v>
      </c>
      <c r="I76" s="71">
        <f>OTCHET!$I238</f>
        <v>0</v>
      </c>
      <c r="J76" s="71">
        <f>OTCHET!$J238</f>
        <v>0</v>
      </c>
      <c r="K76" s="176" t="str">
        <f t="shared" si="1"/>
        <v/>
      </c>
      <c r="L76" s="104"/>
      <c r="M76" s="205"/>
      <c r="N76" s="104"/>
      <c r="O76" s="105"/>
    </row>
    <row r="77" spans="1:15" s="69" customFormat="1" ht="33.75" customHeight="1">
      <c r="A77" s="76">
        <v>330</v>
      </c>
      <c r="B77" s="70">
        <v>2800</v>
      </c>
      <c r="C77" s="2155" t="s">
        <v>2127</v>
      </c>
      <c r="D77" s="2153"/>
      <c r="E77" s="185">
        <f>OTCHET!$E239</f>
        <v>0</v>
      </c>
      <c r="F77" s="185">
        <f>OTCHET!$F239</f>
        <v>0</v>
      </c>
      <c r="G77" s="71">
        <f>OTCHET!$G239</f>
        <v>0</v>
      </c>
      <c r="H77" s="71">
        <f>OTCHET!$H239</f>
        <v>0</v>
      </c>
      <c r="I77" s="71">
        <f>OTCHET!$I239</f>
        <v>0</v>
      </c>
      <c r="J77" s="71">
        <f>OTCHET!$J239</f>
        <v>0</v>
      </c>
      <c r="K77" s="176" t="str">
        <f t="shared" si="1"/>
        <v/>
      </c>
      <c r="L77" s="104"/>
      <c r="M77" s="205"/>
      <c r="N77" s="104"/>
      <c r="O77" s="105"/>
    </row>
    <row r="78" spans="1:15" s="69" customFormat="1">
      <c r="A78" s="76">
        <v>350</v>
      </c>
      <c r="B78" s="70">
        <v>2900</v>
      </c>
      <c r="C78" s="2165" t="s">
        <v>919</v>
      </c>
      <c r="D78" s="2166"/>
      <c r="E78" s="185">
        <f>OTCHET!$E240</f>
        <v>0</v>
      </c>
      <c r="F78" s="185">
        <f>OTCHET!$F240</f>
        <v>0</v>
      </c>
      <c r="G78" s="71">
        <f>OTCHET!$G240</f>
        <v>0</v>
      </c>
      <c r="H78" s="71">
        <f>OTCHET!$H240</f>
        <v>0</v>
      </c>
      <c r="I78" s="71">
        <f>OTCHET!$I240</f>
        <v>0</v>
      </c>
      <c r="J78" s="71">
        <f>OTCHET!$J240</f>
        <v>0</v>
      </c>
      <c r="K78" s="176" t="str">
        <f t="shared" si="1"/>
        <v/>
      </c>
      <c r="L78" s="104"/>
      <c r="M78" s="205"/>
      <c r="N78" s="104"/>
      <c r="O78" s="105"/>
    </row>
    <row r="79" spans="1:15" s="69" customFormat="1">
      <c r="A79" s="73">
        <v>397</v>
      </c>
      <c r="B79" s="70">
        <v>3300</v>
      </c>
      <c r="C79" s="107" t="s">
        <v>925</v>
      </c>
      <c r="D79" s="188"/>
      <c r="E79" s="185">
        <f>OTCHET!$E249</f>
        <v>0</v>
      </c>
      <c r="F79" s="185">
        <f>OTCHET!$F249</f>
        <v>0</v>
      </c>
      <c r="G79" s="71">
        <f>OTCHET!$G249</f>
        <v>0</v>
      </c>
      <c r="H79" s="71">
        <f>OTCHET!$H249</f>
        <v>0</v>
      </c>
      <c r="I79" s="71">
        <f>OTCHET!$I249</f>
        <v>0</v>
      </c>
      <c r="J79" s="71">
        <f>OTCHET!$J249</f>
        <v>0</v>
      </c>
      <c r="K79" s="176" t="str">
        <f t="shared" si="1"/>
        <v/>
      </c>
      <c r="L79" s="104"/>
      <c r="M79" s="205"/>
      <c r="N79" s="104"/>
      <c r="O79" s="105"/>
    </row>
    <row r="80" spans="1:15" s="69" customFormat="1">
      <c r="A80" s="108">
        <v>404</v>
      </c>
      <c r="B80" s="70">
        <v>3900</v>
      </c>
      <c r="C80" s="2165" t="s">
        <v>929</v>
      </c>
      <c r="D80" s="2166"/>
      <c r="E80" s="185">
        <f>OTCHET!$E255</f>
        <v>0</v>
      </c>
      <c r="F80" s="185">
        <f>OTCHET!$F255</f>
        <v>0</v>
      </c>
      <c r="G80" s="71">
        <f>OTCHET!$G255</f>
        <v>0</v>
      </c>
      <c r="H80" s="71">
        <f>OTCHET!$H255</f>
        <v>0</v>
      </c>
      <c r="I80" s="71">
        <f>OTCHET!$I255</f>
        <v>0</v>
      </c>
      <c r="J80" s="71">
        <f>OTCHET!$J255</f>
        <v>0</v>
      </c>
      <c r="K80" s="176" t="str">
        <f t="shared" si="1"/>
        <v/>
      </c>
      <c r="L80" s="104"/>
      <c r="M80" s="205"/>
      <c r="N80" s="104"/>
      <c r="O80" s="105"/>
    </row>
    <row r="81" spans="1:15" s="69" customFormat="1">
      <c r="A81" s="76">
        <v>440</v>
      </c>
      <c r="B81" s="70">
        <v>4000</v>
      </c>
      <c r="C81" s="2165" t="s">
        <v>930</v>
      </c>
      <c r="D81" s="2166"/>
      <c r="E81" s="185">
        <f>OTCHET!$E256</f>
        <v>0</v>
      </c>
      <c r="F81" s="185">
        <f>OTCHET!$F256</f>
        <v>0</v>
      </c>
      <c r="G81" s="71">
        <f>OTCHET!$G256</f>
        <v>0</v>
      </c>
      <c r="H81" s="71">
        <f>OTCHET!$H256</f>
        <v>0</v>
      </c>
      <c r="I81" s="71">
        <f>OTCHET!$I256</f>
        <v>0</v>
      </c>
      <c r="J81" s="71">
        <f>OTCHET!$J256</f>
        <v>0</v>
      </c>
      <c r="K81" s="176" t="str">
        <f t="shared" si="1"/>
        <v/>
      </c>
      <c r="L81" s="104"/>
      <c r="M81" s="205"/>
      <c r="N81" s="104"/>
      <c r="O81" s="105"/>
    </row>
    <row r="82" spans="1:15" s="69" customFormat="1">
      <c r="A82" s="76">
        <v>450</v>
      </c>
      <c r="B82" s="70">
        <v>4100</v>
      </c>
      <c r="C82" s="2165" t="s">
        <v>931</v>
      </c>
      <c r="D82" s="2166"/>
      <c r="E82" s="185">
        <f>OTCHET!$E257</f>
        <v>0</v>
      </c>
      <c r="F82" s="185">
        <f>OTCHET!$F257</f>
        <v>0</v>
      </c>
      <c r="G82" s="71">
        <f>OTCHET!$G257</f>
        <v>0</v>
      </c>
      <c r="H82" s="71">
        <f>OTCHET!$H257</f>
        <v>0</v>
      </c>
      <c r="I82" s="71">
        <f>OTCHET!$I257</f>
        <v>0</v>
      </c>
      <c r="J82" s="71">
        <f>OTCHET!$J257</f>
        <v>0</v>
      </c>
      <c r="K82" s="176" t="str">
        <f t="shared" si="1"/>
        <v/>
      </c>
      <c r="L82" s="104"/>
      <c r="M82" s="205"/>
      <c r="N82" s="104"/>
      <c r="O82" s="105"/>
    </row>
    <row r="83" spans="1:15" s="69" customFormat="1">
      <c r="A83" s="76">
        <v>495</v>
      </c>
      <c r="B83" s="70">
        <v>4200</v>
      </c>
      <c r="C83" s="2165" t="s">
        <v>932</v>
      </c>
      <c r="D83" s="2166"/>
      <c r="E83" s="185">
        <f>OTCHET!$E258</f>
        <v>0</v>
      </c>
      <c r="F83" s="185">
        <f>OTCHET!$F258</f>
        <v>0</v>
      </c>
      <c r="G83" s="71">
        <f>OTCHET!$G258</f>
        <v>0</v>
      </c>
      <c r="H83" s="71">
        <f>OTCHET!$H258</f>
        <v>0</v>
      </c>
      <c r="I83" s="71">
        <f>OTCHET!$I258</f>
        <v>0</v>
      </c>
      <c r="J83" s="71">
        <f>OTCHET!$J258</f>
        <v>0</v>
      </c>
      <c r="K83" s="176" t="str">
        <f t="shared" si="1"/>
        <v/>
      </c>
      <c r="L83" s="104"/>
      <c r="M83" s="205"/>
      <c r="N83" s="104"/>
      <c r="O83" s="105"/>
    </row>
    <row r="84" spans="1:15" s="69" customFormat="1">
      <c r="A84" s="76">
        <v>635</v>
      </c>
      <c r="B84" s="70">
        <v>4300</v>
      </c>
      <c r="C84" s="2165" t="s">
        <v>1734</v>
      </c>
      <c r="D84" s="2166"/>
      <c r="E84" s="185">
        <f>OTCHET!$E265</f>
        <v>0</v>
      </c>
      <c r="F84" s="185">
        <f>OTCHET!$F265</f>
        <v>0</v>
      </c>
      <c r="G84" s="71">
        <f>OTCHET!$G265</f>
        <v>0</v>
      </c>
      <c r="H84" s="71">
        <f>OTCHET!$H265</f>
        <v>0</v>
      </c>
      <c r="I84" s="71">
        <f>OTCHET!$I265</f>
        <v>0</v>
      </c>
      <c r="J84" s="71">
        <f>OTCHET!$J265</f>
        <v>0</v>
      </c>
      <c r="K84" s="176" t="str">
        <f t="shared" si="1"/>
        <v/>
      </c>
      <c r="L84" s="104"/>
      <c r="M84" s="205"/>
      <c r="N84" s="104"/>
      <c r="O84" s="105"/>
    </row>
    <row r="85" spans="1:15" s="69" customFormat="1">
      <c r="A85" s="76">
        <v>655</v>
      </c>
      <c r="B85" s="70">
        <v>4400</v>
      </c>
      <c r="C85" s="2165" t="s">
        <v>1731</v>
      </c>
      <c r="D85" s="2166"/>
      <c r="E85" s="185">
        <f>OTCHET!$E269</f>
        <v>0</v>
      </c>
      <c r="F85" s="185">
        <f>OTCHET!$F269</f>
        <v>0</v>
      </c>
      <c r="G85" s="71">
        <f>OTCHET!$G269</f>
        <v>0</v>
      </c>
      <c r="H85" s="71">
        <f>OTCHET!$H269</f>
        <v>0</v>
      </c>
      <c r="I85" s="71">
        <f>OTCHET!$I269</f>
        <v>0</v>
      </c>
      <c r="J85" s="71">
        <f>OTCHET!$J269</f>
        <v>0</v>
      </c>
      <c r="K85" s="176" t="str">
        <f t="shared" si="1"/>
        <v/>
      </c>
      <c r="L85" s="104"/>
      <c r="M85" s="205"/>
      <c r="N85" s="104"/>
      <c r="O85" s="105"/>
    </row>
    <row r="86" spans="1:15" s="69" customFormat="1">
      <c r="A86" s="76">
        <v>665</v>
      </c>
      <c r="B86" s="70">
        <v>4500</v>
      </c>
      <c r="C86" s="2165" t="s">
        <v>2128</v>
      </c>
      <c r="D86" s="2166"/>
      <c r="E86" s="185">
        <f>OTCHET!$E270</f>
        <v>0</v>
      </c>
      <c r="F86" s="185">
        <f>OTCHET!$F270</f>
        <v>0</v>
      </c>
      <c r="G86" s="71">
        <f>OTCHET!$G270</f>
        <v>0</v>
      </c>
      <c r="H86" s="71">
        <f>OTCHET!$H270</f>
        <v>0</v>
      </c>
      <c r="I86" s="71">
        <f>OTCHET!$I270</f>
        <v>0</v>
      </c>
      <c r="J86" s="71">
        <f>OTCHET!$J270</f>
        <v>0</v>
      </c>
      <c r="K86" s="176" t="str">
        <f t="shared" si="1"/>
        <v/>
      </c>
      <c r="L86" s="104"/>
      <c r="M86" s="205"/>
      <c r="N86" s="104"/>
      <c r="O86" s="105"/>
    </row>
    <row r="87" spans="1:15" s="69" customFormat="1" ht="18.75" customHeight="1">
      <c r="A87" s="76">
        <v>675</v>
      </c>
      <c r="B87" s="70">
        <v>4600</v>
      </c>
      <c r="C87" s="2155" t="s">
        <v>942</v>
      </c>
      <c r="D87" s="2153"/>
      <c r="E87" s="185">
        <f>OTCHET!$E271</f>
        <v>6650</v>
      </c>
      <c r="F87" s="185">
        <f>OTCHET!$F271</f>
        <v>6650</v>
      </c>
      <c r="G87" s="71">
        <f>OTCHET!$G271</f>
        <v>6650</v>
      </c>
      <c r="H87" s="71">
        <f>OTCHET!$H271</f>
        <v>0</v>
      </c>
      <c r="I87" s="71">
        <f>OTCHET!$I271</f>
        <v>0</v>
      </c>
      <c r="J87" s="71">
        <f>OTCHET!$J271</f>
        <v>0</v>
      </c>
      <c r="K87" s="176">
        <f t="shared" si="1"/>
        <v>1</v>
      </c>
      <c r="L87" s="104"/>
      <c r="M87" s="205"/>
      <c r="N87" s="104"/>
      <c r="O87" s="105"/>
    </row>
    <row r="88" spans="1:15" s="69" customFormat="1">
      <c r="A88" s="76">
        <v>685</v>
      </c>
      <c r="B88" s="70">
        <v>4900</v>
      </c>
      <c r="C88" s="2165" t="s">
        <v>579</v>
      </c>
      <c r="D88" s="2166"/>
      <c r="E88" s="185">
        <f>OTCHET!$E272</f>
        <v>0</v>
      </c>
      <c r="F88" s="185">
        <f>OTCHET!$F272</f>
        <v>0</v>
      </c>
      <c r="G88" s="71">
        <f>OTCHET!$G272</f>
        <v>0</v>
      </c>
      <c r="H88" s="71">
        <f>OTCHET!$H272</f>
        <v>0</v>
      </c>
      <c r="I88" s="71">
        <f>OTCHET!$I272</f>
        <v>0</v>
      </c>
      <c r="J88" s="71">
        <f>OTCHET!$J272</f>
        <v>0</v>
      </c>
      <c r="K88" s="176" t="str">
        <f t="shared" si="1"/>
        <v/>
      </c>
      <c r="L88" s="104"/>
      <c r="M88" s="205"/>
      <c r="N88" s="104"/>
      <c r="O88" s="105"/>
    </row>
    <row r="89" spans="1:15" s="110" customFormat="1">
      <c r="A89" s="76">
        <v>700</v>
      </c>
      <c r="B89" s="109">
        <v>5100</v>
      </c>
      <c r="C89" s="2182" t="s">
        <v>943</v>
      </c>
      <c r="D89" s="2183"/>
      <c r="E89" s="185">
        <f>OTCHET!$E275</f>
        <v>0</v>
      </c>
      <c r="F89" s="185">
        <f>OTCHET!$F275</f>
        <v>0</v>
      </c>
      <c r="G89" s="71">
        <f>OTCHET!$G275</f>
        <v>0</v>
      </c>
      <c r="H89" s="71">
        <f>OTCHET!$H275</f>
        <v>0</v>
      </c>
      <c r="I89" s="71">
        <f>OTCHET!$I275</f>
        <v>0</v>
      </c>
      <c r="J89" s="71">
        <f>OTCHET!$J275</f>
        <v>0</v>
      </c>
      <c r="K89" s="176" t="str">
        <f t="shared" si="1"/>
        <v/>
      </c>
      <c r="L89" s="104"/>
      <c r="M89" s="205"/>
      <c r="N89" s="104"/>
      <c r="O89" s="105"/>
    </row>
    <row r="90" spans="1:15" s="110" customFormat="1">
      <c r="A90" s="76">
        <v>710</v>
      </c>
      <c r="B90" s="109">
        <v>5200</v>
      </c>
      <c r="C90" s="2182" t="s">
        <v>944</v>
      </c>
      <c r="D90" s="2183"/>
      <c r="E90" s="185">
        <f>OTCHET!$E276</f>
        <v>91500</v>
      </c>
      <c r="F90" s="185">
        <f>OTCHET!$F276</f>
        <v>91470</v>
      </c>
      <c r="G90" s="71">
        <f>OTCHET!$G276</f>
        <v>91470</v>
      </c>
      <c r="H90" s="71">
        <f>OTCHET!$H276</f>
        <v>0</v>
      </c>
      <c r="I90" s="71">
        <f>OTCHET!$I276</f>
        <v>0</v>
      </c>
      <c r="J90" s="71">
        <f>OTCHET!$J276</f>
        <v>0</v>
      </c>
      <c r="K90" s="176">
        <f t="shared" si="1"/>
        <v>1</v>
      </c>
      <c r="L90" s="104"/>
      <c r="M90" s="205"/>
      <c r="N90" s="104"/>
      <c r="O90" s="105"/>
    </row>
    <row r="91" spans="1:15" s="110" customFormat="1">
      <c r="A91" s="76">
        <v>750</v>
      </c>
      <c r="B91" s="109">
        <v>5300</v>
      </c>
      <c r="C91" s="2182" t="s">
        <v>269</v>
      </c>
      <c r="D91" s="2183"/>
      <c r="E91" s="185">
        <f>OTCHET!$E284</f>
        <v>4500</v>
      </c>
      <c r="F91" s="185">
        <f>OTCHET!$F284</f>
        <v>634</v>
      </c>
      <c r="G91" s="71">
        <f>OTCHET!$G284</f>
        <v>634</v>
      </c>
      <c r="H91" s="71">
        <f>OTCHET!$H284</f>
        <v>0</v>
      </c>
      <c r="I91" s="71">
        <f>OTCHET!$I284</f>
        <v>0</v>
      </c>
      <c r="J91" s="71">
        <f>OTCHET!$J284</f>
        <v>0</v>
      </c>
      <c r="K91" s="176">
        <f t="shared" si="1"/>
        <v>1</v>
      </c>
      <c r="L91" s="104"/>
      <c r="M91" s="205"/>
      <c r="N91" s="104"/>
      <c r="O91" s="105"/>
    </row>
    <row r="92" spans="1:15" s="110" customFormat="1">
      <c r="A92" s="76">
        <v>765</v>
      </c>
      <c r="B92" s="109">
        <v>5400</v>
      </c>
      <c r="C92" s="2182" t="s">
        <v>960</v>
      </c>
      <c r="D92" s="2183"/>
      <c r="E92" s="185">
        <f>OTCHET!$E287</f>
        <v>0</v>
      </c>
      <c r="F92" s="185">
        <f>OTCHET!$F287</f>
        <v>0</v>
      </c>
      <c r="G92" s="71">
        <f>OTCHET!$G287</f>
        <v>0</v>
      </c>
      <c r="H92" s="71">
        <f>OTCHET!$H287</f>
        <v>0</v>
      </c>
      <c r="I92" s="71">
        <f>OTCHET!$I287</f>
        <v>0</v>
      </c>
      <c r="J92" s="71">
        <f>OTCHET!$J287</f>
        <v>0</v>
      </c>
      <c r="K92" s="176" t="str">
        <f t="shared" si="1"/>
        <v/>
      </c>
      <c r="L92" s="104"/>
      <c r="M92" s="205"/>
      <c r="N92" s="104"/>
      <c r="O92" s="105"/>
    </row>
    <row r="93" spans="1:15" s="69" customFormat="1">
      <c r="A93" s="76">
        <v>775</v>
      </c>
      <c r="B93" s="70">
        <v>5500</v>
      </c>
      <c r="C93" s="2165" t="s">
        <v>961</v>
      </c>
      <c r="D93" s="2166"/>
      <c r="E93" s="185">
        <f>OTCHET!$E288</f>
        <v>0</v>
      </c>
      <c r="F93" s="185">
        <f>OTCHET!$F288</f>
        <v>0</v>
      </c>
      <c r="G93" s="71">
        <f>OTCHET!$G288</f>
        <v>0</v>
      </c>
      <c r="H93" s="71">
        <f>OTCHET!$H288</f>
        <v>0</v>
      </c>
      <c r="I93" s="71">
        <f>OTCHET!$I288</f>
        <v>0</v>
      </c>
      <c r="J93" s="71">
        <f>OTCHET!$J288</f>
        <v>0</v>
      </c>
      <c r="K93" s="176" t="str">
        <f t="shared" si="1"/>
        <v/>
      </c>
      <c r="L93" s="104"/>
      <c r="M93" s="205"/>
      <c r="N93" s="104"/>
      <c r="O93" s="105"/>
    </row>
    <row r="94" spans="1:15" s="110" customFormat="1" ht="36.75" customHeight="1">
      <c r="A94" s="76">
        <v>805</v>
      </c>
      <c r="B94" s="109">
        <v>5700</v>
      </c>
      <c r="C94" s="2184" t="s">
        <v>966</v>
      </c>
      <c r="D94" s="2185"/>
      <c r="E94" s="185">
        <f>OTCHET!$E293</f>
        <v>0</v>
      </c>
      <c r="F94" s="185">
        <f>OTCHET!$F293</f>
        <v>0</v>
      </c>
      <c r="G94" s="71">
        <f>OTCHET!$G293</f>
        <v>0</v>
      </c>
      <c r="H94" s="71">
        <f>OTCHET!$H293</f>
        <v>0</v>
      </c>
      <c r="I94" s="71">
        <f>OTCHET!$I293</f>
        <v>0</v>
      </c>
      <c r="J94" s="71">
        <f>OTCHET!$J293</f>
        <v>0</v>
      </c>
      <c r="K94" s="176" t="str">
        <f t="shared" si="1"/>
        <v/>
      </c>
      <c r="L94" s="104"/>
      <c r="M94" s="205"/>
      <c r="N94" s="104"/>
      <c r="O94" s="105"/>
    </row>
    <row r="95" spans="1:15" s="69" customFormat="1" ht="21.75" thickBot="1">
      <c r="A95" s="76">
        <v>820</v>
      </c>
      <c r="B95" s="111" t="s">
        <v>1035</v>
      </c>
      <c r="C95" s="2186" t="s">
        <v>970</v>
      </c>
      <c r="D95" s="2187"/>
      <c r="E95" s="189">
        <f>OTCHET!$E297</f>
        <v>0</v>
      </c>
      <c r="F95" s="189">
        <f>OTCHET!$F297</f>
        <v>0</v>
      </c>
      <c r="G95" s="112">
        <f>OTCHET!$G297</f>
        <v>0</v>
      </c>
      <c r="H95" s="112">
        <f>OTCHET!$H297</f>
        <v>0</v>
      </c>
      <c r="I95" s="112">
        <f>OTCHET!$I297</f>
        <v>0</v>
      </c>
      <c r="J95" s="112">
        <f>OTCHET!$J297</f>
        <v>0</v>
      </c>
      <c r="K95" s="176" t="str">
        <f t="shared" si="1"/>
        <v/>
      </c>
      <c r="L95" s="113"/>
      <c r="M95" s="206"/>
      <c r="N95" s="114"/>
      <c r="O95" s="115"/>
    </row>
    <row r="96" spans="1:15" ht="21.75" thickBot="1">
      <c r="A96" s="116">
        <v>825</v>
      </c>
      <c r="B96" s="117"/>
      <c r="C96" s="2188" t="s">
        <v>971</v>
      </c>
      <c r="D96" s="2188"/>
      <c r="E96" s="86">
        <f>OTCHET!$E301</f>
        <v>1729700</v>
      </c>
      <c r="F96" s="86">
        <f>OTCHET!$F301</f>
        <v>1716776</v>
      </c>
      <c r="G96" s="86">
        <f>OTCHET!$G301</f>
        <v>1344940</v>
      </c>
      <c r="H96" s="86">
        <f>OTCHET!$H301</f>
        <v>0</v>
      </c>
      <c r="I96" s="86">
        <f>OTCHET!$I301</f>
        <v>24524</v>
      </c>
      <c r="J96" s="86">
        <f>OTCHET!$J301</f>
        <v>347312</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34" t="str">
        <f>$B$7</f>
        <v>ОТЧЕТНИ ДАННИ ПО ЕБК ЗА ИЗПЪЛНЕНИЕТО НА БЮДЖЕТА</v>
      </c>
      <c r="C99" s="2135"/>
      <c r="D99" s="2135"/>
      <c r="E99" s="92"/>
      <c r="F99" s="92"/>
      <c r="K99" s="180">
        <v>1</v>
      </c>
    </row>
    <row r="100" spans="1:11">
      <c r="A100" s="83"/>
      <c r="C100" s="49"/>
      <c r="D100" s="50"/>
      <c r="E100" s="93" t="s">
        <v>737</v>
      </c>
      <c r="F100" s="93" t="s">
        <v>644</v>
      </c>
      <c r="K100" s="180">
        <v>1</v>
      </c>
    </row>
    <row r="101" spans="1:11" ht="38.25" customHeight="1" thickBot="1">
      <c r="A101" s="83"/>
      <c r="B101" s="2136" t="str">
        <f>$B$9</f>
        <v>Съвет за електронни медии</v>
      </c>
      <c r="C101" s="2137"/>
      <c r="D101" s="2137"/>
      <c r="E101" s="95">
        <f>$E$9</f>
        <v>43466</v>
      </c>
      <c r="F101" s="96">
        <f>$F$9</f>
        <v>43830</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136" t="str">
        <f>$B$12</f>
        <v>Съвет за електронни медии</v>
      </c>
      <c r="C104" s="2137"/>
      <c r="D104" s="2137"/>
      <c r="E104" s="92" t="s">
        <v>738</v>
      </c>
      <c r="F104" s="99" t="str">
        <f>$F$12</f>
        <v>4400</v>
      </c>
      <c r="K104" s="180">
        <v>1</v>
      </c>
    </row>
    <row r="105" spans="1:11" ht="21.75" thickTop="1">
      <c r="A105" s="83"/>
      <c r="B105" s="54" t="str">
        <f>$B$13</f>
        <v xml:space="preserve">                                             (наименование на първостепенния разпоредител с бюджет)</v>
      </c>
      <c r="E105" s="98" t="s">
        <v>739</v>
      </c>
      <c r="F105" s="92"/>
      <c r="K105" s="180">
        <v>1</v>
      </c>
    </row>
    <row r="106" spans="1:11" ht="15" customHeight="1">
      <c r="A106" s="83"/>
      <c r="B106" s="54"/>
      <c r="E106" s="92"/>
      <c r="F106" s="92"/>
      <c r="K106" s="180">
        <v>1</v>
      </c>
    </row>
    <row r="107" spans="1:11" ht="21.75" thickBot="1">
      <c r="A107" s="83"/>
      <c r="C107" s="49"/>
      <c r="D107" s="50"/>
      <c r="F107" s="54"/>
      <c r="J107" s="54" t="s">
        <v>740</v>
      </c>
      <c r="K107" s="180">
        <v>1</v>
      </c>
    </row>
    <row r="108" spans="1:11" ht="21.75" thickBot="1">
      <c r="A108" s="83"/>
      <c r="B108" s="151"/>
      <c r="C108" s="2162" t="s">
        <v>1267</v>
      </c>
      <c r="D108" s="2189"/>
      <c r="E108" s="61" t="s">
        <v>742</v>
      </c>
      <c r="F108" s="220" t="s">
        <v>743</v>
      </c>
      <c r="G108" s="203"/>
      <c r="H108" s="203"/>
      <c r="I108" s="203"/>
      <c r="J108" s="65"/>
      <c r="K108" s="180">
        <v>1</v>
      </c>
    </row>
    <row r="109" spans="1:11" ht="45.75" customHeight="1" thickBot="1">
      <c r="A109" s="83"/>
      <c r="B109" s="120" t="s">
        <v>692</v>
      </c>
      <c r="C109" s="2190" t="s">
        <v>1034</v>
      </c>
      <c r="D109" s="2191"/>
      <c r="E109" s="63">
        <v>2017</v>
      </c>
      <c r="F109" s="174" t="s">
        <v>1015</v>
      </c>
      <c r="G109" s="174" t="s">
        <v>1065</v>
      </c>
      <c r="H109" s="174" t="s">
        <v>1066</v>
      </c>
      <c r="I109" s="221" t="s">
        <v>1286</v>
      </c>
      <c r="J109" s="222" t="s">
        <v>1287</v>
      </c>
      <c r="K109" s="180">
        <v>1</v>
      </c>
    </row>
    <row r="110" spans="1:11" ht="21.75" thickBot="1">
      <c r="A110" s="83">
        <v>1</v>
      </c>
      <c r="B110" s="20"/>
      <c r="C110" s="2180" t="s">
        <v>330</v>
      </c>
      <c r="D110" s="2164"/>
      <c r="E110" s="16" t="s">
        <v>344</v>
      </c>
      <c r="F110" s="16" t="s">
        <v>345</v>
      </c>
      <c r="G110" s="16" t="s">
        <v>1029</v>
      </c>
      <c r="H110" s="210" t="s">
        <v>1030</v>
      </c>
      <c r="I110" s="16" t="s">
        <v>1003</v>
      </c>
      <c r="J110" s="210" t="s">
        <v>1288</v>
      </c>
      <c r="K110" s="180">
        <v>1</v>
      </c>
    </row>
    <row r="111" spans="1:11" ht="21.75" thickBot="1">
      <c r="A111" s="83">
        <v>2</v>
      </c>
      <c r="B111" s="23"/>
      <c r="C111" s="2192" t="s">
        <v>583</v>
      </c>
      <c r="D111" s="2164"/>
      <c r="E111" s="21"/>
      <c r="F111" s="42"/>
      <c r="G111" s="42"/>
      <c r="H111" s="22"/>
      <c r="I111" s="42"/>
      <c r="J111" s="22"/>
      <c r="K111" s="180">
        <v>1</v>
      </c>
    </row>
    <row r="112" spans="1:11" s="69" customFormat="1" ht="32.25" customHeight="1">
      <c r="A112" s="106">
        <v>5</v>
      </c>
      <c r="B112" s="67">
        <v>3000</v>
      </c>
      <c r="C112" s="2178" t="s">
        <v>1268</v>
      </c>
      <c r="D112" s="2179"/>
      <c r="E112" s="190">
        <f>OTCHET!$E361</f>
        <v>0</v>
      </c>
      <c r="F112" s="191">
        <f>OTCHET!$F361</f>
        <v>0</v>
      </c>
      <c r="G112" s="121">
        <f>OTCHET!$G361</f>
        <v>0</v>
      </c>
      <c r="H112" s="121">
        <f>OTCHET!$H361</f>
        <v>0</v>
      </c>
      <c r="I112" s="121">
        <f>OTCHET!$I361</f>
        <v>0</v>
      </c>
      <c r="J112" s="121">
        <f>OTCHET!$J361</f>
        <v>0</v>
      </c>
      <c r="K112" s="177" t="str">
        <f t="shared" ref="K112:K123" si="2">(IF(E112&lt;&gt;0,$K$2,IF(F112&lt;&gt;0,$K$2,"")))</f>
        <v/>
      </c>
    </row>
    <row r="113" spans="1:20" s="69" customFormat="1">
      <c r="A113" s="106">
        <v>70</v>
      </c>
      <c r="B113" s="70">
        <v>3100</v>
      </c>
      <c r="C113" s="2145" t="s">
        <v>594</v>
      </c>
      <c r="D113" s="2146"/>
      <c r="E113" s="192">
        <f>OTCHET!$E375</f>
        <v>529700</v>
      </c>
      <c r="F113" s="193">
        <f>OTCHET!$F375</f>
        <v>187021</v>
      </c>
      <c r="G113" s="122">
        <f>OTCHET!$G375</f>
        <v>187021</v>
      </c>
      <c r="H113" s="122">
        <f>OTCHET!$H375</f>
        <v>0</v>
      </c>
      <c r="I113" s="122">
        <f>OTCHET!$I375</f>
        <v>0</v>
      </c>
      <c r="J113" s="122">
        <f>OTCHET!$J375</f>
        <v>0</v>
      </c>
      <c r="K113" s="177">
        <f t="shared" si="2"/>
        <v>1</v>
      </c>
    </row>
    <row r="114" spans="1:20" s="69" customFormat="1" ht="32.25" customHeight="1" thickBot="1">
      <c r="A114" s="76">
        <v>115</v>
      </c>
      <c r="B114" s="123">
        <v>3200</v>
      </c>
      <c r="C114" s="2167" t="s">
        <v>1092</v>
      </c>
      <c r="D114" s="2140"/>
      <c r="E114" s="194">
        <f>OTCHET!$E383</f>
        <v>0</v>
      </c>
      <c r="F114" s="195">
        <f>OTCHET!$F383</f>
        <v>0</v>
      </c>
      <c r="G114" s="124">
        <f>OTCHET!$G383</f>
        <v>0</v>
      </c>
      <c r="H114" s="124">
        <f>OTCHET!$H383</f>
        <v>0</v>
      </c>
      <c r="I114" s="124">
        <f>OTCHET!$I383</f>
        <v>0</v>
      </c>
      <c r="J114" s="124">
        <f>OTCHET!$J383</f>
        <v>0</v>
      </c>
      <c r="K114" s="177" t="str">
        <f t="shared" si="2"/>
        <v/>
      </c>
    </row>
    <row r="115" spans="1:20" s="69" customFormat="1" ht="32.25" customHeight="1">
      <c r="A115" s="106">
        <v>145</v>
      </c>
      <c r="B115" s="70">
        <v>6000</v>
      </c>
      <c r="C115" s="2174" t="s">
        <v>948</v>
      </c>
      <c r="D115" s="2161"/>
      <c r="E115" s="190">
        <f>OTCHET!$E388</f>
        <v>0</v>
      </c>
      <c r="F115" s="191">
        <f>OTCHET!$F388</f>
        <v>0</v>
      </c>
      <c r="G115" s="121">
        <f>OTCHET!$G388</f>
        <v>0</v>
      </c>
      <c r="H115" s="121">
        <f>OTCHET!$H388</f>
        <v>0</v>
      </c>
      <c r="I115" s="121">
        <f>OTCHET!$I388</f>
        <v>0</v>
      </c>
      <c r="J115" s="121">
        <f>OTCHET!$J388</f>
        <v>0</v>
      </c>
      <c r="K115" s="177" t="str">
        <f t="shared" si="2"/>
        <v/>
      </c>
    </row>
    <row r="116" spans="1:20" s="69" customFormat="1">
      <c r="A116" s="106">
        <v>160</v>
      </c>
      <c r="B116" s="70">
        <v>6100</v>
      </c>
      <c r="C116" s="2143" t="s">
        <v>949</v>
      </c>
      <c r="D116" s="2144"/>
      <c r="E116" s="192">
        <f>OTCHET!$E391</f>
        <v>0</v>
      </c>
      <c r="F116" s="193">
        <f>OTCHET!$F391</f>
        <v>0</v>
      </c>
      <c r="G116" s="122">
        <f>OTCHET!$G391</f>
        <v>0</v>
      </c>
      <c r="H116" s="122">
        <f>OTCHET!$H391</f>
        <v>0</v>
      </c>
      <c r="I116" s="122">
        <f>OTCHET!$I391</f>
        <v>0</v>
      </c>
      <c r="J116" s="122">
        <f>OTCHET!$J391</f>
        <v>0</v>
      </c>
      <c r="K116" s="177" t="str">
        <f t="shared" si="2"/>
        <v/>
      </c>
    </row>
    <row r="117" spans="1:20" s="69" customFormat="1" ht="32.25" customHeight="1">
      <c r="A117" s="76">
        <v>185</v>
      </c>
      <c r="B117" s="70">
        <v>6200</v>
      </c>
      <c r="C117" s="2142" t="s">
        <v>951</v>
      </c>
      <c r="D117" s="2175"/>
      <c r="E117" s="192">
        <f>OTCHET!$E396</f>
        <v>0</v>
      </c>
      <c r="F117" s="197">
        <f>OTCHET!$F396</f>
        <v>0</v>
      </c>
      <c r="G117" s="128">
        <f>OTCHET!$G396</f>
        <v>0</v>
      </c>
      <c r="H117" s="128">
        <f>OTCHET!$H396</f>
        <v>0</v>
      </c>
      <c r="I117" s="128">
        <f>OTCHET!$I396</f>
        <v>0</v>
      </c>
      <c r="J117" s="128">
        <f>OTCHET!$J396</f>
        <v>0</v>
      </c>
      <c r="K117" s="177" t="str">
        <f t="shared" si="2"/>
        <v/>
      </c>
    </row>
    <row r="118" spans="1:20" s="69" customFormat="1" ht="21.75" customHeight="1">
      <c r="A118" s="76">
        <v>200</v>
      </c>
      <c r="B118" s="70">
        <v>6300</v>
      </c>
      <c r="C118" s="2141" t="s">
        <v>952</v>
      </c>
      <c r="D118" s="2153"/>
      <c r="E118" s="192">
        <f>OTCHET!$E399</f>
        <v>0</v>
      </c>
      <c r="F118" s="197">
        <f>OTCHET!$F399</f>
        <v>0</v>
      </c>
      <c r="G118" s="128">
        <f>OTCHET!$G399</f>
        <v>0</v>
      </c>
      <c r="H118" s="128">
        <f>OTCHET!$H399</f>
        <v>0</v>
      </c>
      <c r="I118" s="128">
        <f>OTCHET!$I399</f>
        <v>0</v>
      </c>
      <c r="J118" s="128">
        <f>OTCHET!$J399</f>
        <v>0</v>
      </c>
      <c r="K118" s="177" t="str">
        <f t="shared" si="2"/>
        <v/>
      </c>
    </row>
    <row r="119" spans="1:20" s="129" customFormat="1" ht="34.5" customHeight="1">
      <c r="A119" s="77">
        <v>210</v>
      </c>
      <c r="B119" s="70">
        <v>6400</v>
      </c>
      <c r="C119" s="2170" t="s">
        <v>953</v>
      </c>
      <c r="D119" s="2171"/>
      <c r="E119" s="192">
        <f>OTCHET!$E402</f>
        <v>0</v>
      </c>
      <c r="F119" s="197">
        <f>OTCHET!$F402</f>
        <v>0</v>
      </c>
      <c r="G119" s="128">
        <f>OTCHET!$G402</f>
        <v>0</v>
      </c>
      <c r="H119" s="128">
        <f>OTCHET!$H402</f>
        <v>0</v>
      </c>
      <c r="I119" s="128">
        <f>OTCHET!$I402</f>
        <v>0</v>
      </c>
      <c r="J119" s="128">
        <f>OTCHET!$J402</f>
        <v>0</v>
      </c>
      <c r="K119" s="177" t="str">
        <f t="shared" si="2"/>
        <v/>
      </c>
      <c r="L119" s="80"/>
      <c r="M119" s="80"/>
      <c r="N119" s="80"/>
      <c r="O119" s="80"/>
      <c r="P119" s="80"/>
      <c r="Q119" s="80"/>
      <c r="R119" s="80"/>
      <c r="S119" s="80"/>
      <c r="T119" s="80"/>
    </row>
    <row r="120" spans="1:20" s="129" customFormat="1">
      <c r="A120" s="130">
        <v>213</v>
      </c>
      <c r="B120" s="70">
        <v>6500</v>
      </c>
      <c r="C120" s="131" t="s">
        <v>1036</v>
      </c>
      <c r="D120" s="196"/>
      <c r="E120" s="198">
        <f>OTCHET!$E405</f>
        <v>0</v>
      </c>
      <c r="F120" s="198">
        <f>OTCHET!$F405</f>
        <v>0</v>
      </c>
      <c r="G120" s="132">
        <f>OTCHET!$G405</f>
        <v>0</v>
      </c>
      <c r="H120" s="132">
        <f>OTCHET!$H405</f>
        <v>0</v>
      </c>
      <c r="I120" s="132">
        <f>OTCHET!$I405</f>
        <v>0</v>
      </c>
      <c r="J120" s="132">
        <f>OTCHET!$J405</f>
        <v>0</v>
      </c>
      <c r="K120" s="177" t="str">
        <f t="shared" si="2"/>
        <v/>
      </c>
      <c r="L120" s="80"/>
      <c r="M120" s="80"/>
      <c r="N120" s="80"/>
      <c r="O120" s="80"/>
      <c r="P120" s="80"/>
      <c r="Q120" s="80"/>
      <c r="R120" s="80"/>
      <c r="S120" s="80"/>
      <c r="T120" s="80"/>
    </row>
    <row r="121" spans="1:20" s="69" customFormat="1" ht="21.75" customHeight="1">
      <c r="A121" s="76">
        <v>215</v>
      </c>
      <c r="B121" s="70">
        <v>6600</v>
      </c>
      <c r="C121" s="2141" t="s">
        <v>334</v>
      </c>
      <c r="D121" s="2153"/>
      <c r="E121" s="192">
        <f>OTCHET!$E406</f>
        <v>0</v>
      </c>
      <c r="F121" s="193">
        <f>OTCHET!$F406</f>
        <v>0</v>
      </c>
      <c r="G121" s="122">
        <f>OTCHET!$G406</f>
        <v>0</v>
      </c>
      <c r="H121" s="122">
        <f>OTCHET!$H406</f>
        <v>0</v>
      </c>
      <c r="I121" s="122">
        <f>OTCHET!$I406</f>
        <v>0</v>
      </c>
      <c r="J121" s="122">
        <f>OTCHET!$J406</f>
        <v>0</v>
      </c>
      <c r="K121" s="177" t="str">
        <f t="shared" si="2"/>
        <v/>
      </c>
    </row>
    <row r="122" spans="1:20" s="69" customFormat="1" ht="21.75" customHeight="1">
      <c r="A122" s="76">
        <v>215</v>
      </c>
      <c r="B122" s="70">
        <v>6700</v>
      </c>
      <c r="C122" s="2141" t="s">
        <v>1007</v>
      </c>
      <c r="D122" s="2153"/>
      <c r="E122" s="192">
        <f>OTCHET!$E409</f>
        <v>0</v>
      </c>
      <c r="F122" s="193">
        <f>OTCHET!$F409</f>
        <v>0</v>
      </c>
      <c r="G122" s="122">
        <f>OTCHET!$G409</f>
        <v>0</v>
      </c>
      <c r="H122" s="122">
        <f>OTCHET!$H409</f>
        <v>0</v>
      </c>
      <c r="I122" s="122">
        <f>OTCHET!$I409</f>
        <v>0</v>
      </c>
      <c r="J122" s="122">
        <f>OTCHET!$J409</f>
        <v>0</v>
      </c>
      <c r="K122" s="177" t="str">
        <f t="shared" si="2"/>
        <v/>
      </c>
    </row>
    <row r="123" spans="1:20" s="69" customFormat="1" ht="22.5" customHeight="1" thickBot="1">
      <c r="A123" s="76">
        <v>230</v>
      </c>
      <c r="B123" s="70">
        <v>6900</v>
      </c>
      <c r="C123" s="2172" t="s">
        <v>956</v>
      </c>
      <c r="D123" s="2173"/>
      <c r="E123" s="194">
        <f>OTCHET!$E412</f>
        <v>0</v>
      </c>
      <c r="F123" s="195">
        <f>OTCHET!$F412</f>
        <v>347312</v>
      </c>
      <c r="G123" s="124">
        <f>OTCHET!$G412</f>
        <v>0</v>
      </c>
      <c r="H123" s="124">
        <f>OTCHET!$H412</f>
        <v>0</v>
      </c>
      <c r="I123" s="124">
        <f>OTCHET!$I412</f>
        <v>0</v>
      </c>
      <c r="J123" s="124">
        <f>OTCHET!$J412</f>
        <v>347312</v>
      </c>
      <c r="K123" s="177">
        <f t="shared" si="2"/>
        <v>1</v>
      </c>
    </row>
    <row r="124" spans="1:20" ht="21.75" thickBot="1">
      <c r="A124" s="83">
        <v>260</v>
      </c>
      <c r="B124" s="84"/>
      <c r="C124" s="2158" t="s">
        <v>331</v>
      </c>
      <c r="D124" s="2159"/>
      <c r="E124" s="86">
        <f>OTCHET!$E419</f>
        <v>529700</v>
      </c>
      <c r="F124" s="86">
        <f>OTCHET!$F419</f>
        <v>534333</v>
      </c>
      <c r="G124" s="86">
        <f>OTCHET!$G419</f>
        <v>187021</v>
      </c>
      <c r="H124" s="86">
        <f>OTCHET!$H419</f>
        <v>0</v>
      </c>
      <c r="I124" s="86">
        <f>OTCHET!$I419</f>
        <v>0</v>
      </c>
      <c r="J124" s="86">
        <f>OTCHET!$J419</f>
        <v>347312</v>
      </c>
      <c r="K124" s="180">
        <v>1</v>
      </c>
    </row>
    <row r="125" spans="1:20" ht="21.75" thickBot="1">
      <c r="A125" s="83">
        <v>261</v>
      </c>
      <c r="B125" s="125"/>
      <c r="C125" s="2180" t="s">
        <v>332</v>
      </c>
      <c r="D125" s="2164"/>
      <c r="E125" s="126"/>
      <c r="F125" s="183"/>
      <c r="G125" s="183"/>
      <c r="H125" s="183"/>
      <c r="I125" s="183"/>
      <c r="J125" s="127"/>
      <c r="K125" s="180">
        <v>1</v>
      </c>
    </row>
    <row r="126" spans="1:20" ht="39" customHeight="1" thickBot="1">
      <c r="A126" s="83">
        <v>262</v>
      </c>
      <c r="B126" s="125" t="s">
        <v>692</v>
      </c>
      <c r="C126" s="2176" t="s">
        <v>1239</v>
      </c>
      <c r="D126" s="2177"/>
      <c r="E126" s="183"/>
      <c r="F126" s="183"/>
      <c r="G126" s="183"/>
      <c r="H126" s="183"/>
      <c r="I126" s="183"/>
      <c r="J126" s="127"/>
      <c r="K126" s="180">
        <v>1</v>
      </c>
    </row>
    <row r="127" spans="1:20" s="69" customFormat="1" ht="24" customHeight="1">
      <c r="A127" s="106">
        <v>265</v>
      </c>
      <c r="B127" s="70">
        <v>7400</v>
      </c>
      <c r="C127" s="2178" t="s">
        <v>1240</v>
      </c>
      <c r="D127" s="2179"/>
      <c r="E127" s="190">
        <f>OTCHET!$E422</f>
        <v>0</v>
      </c>
      <c r="F127" s="190">
        <f>OTCHET!$F422</f>
        <v>0</v>
      </c>
      <c r="G127" s="133">
        <f>OTCHET!$G422</f>
        <v>0</v>
      </c>
      <c r="H127" s="133">
        <f>OTCHET!$H422</f>
        <v>0</v>
      </c>
      <c r="I127" s="133">
        <f>OTCHET!$I422</f>
        <v>0</v>
      </c>
      <c r="J127" s="133">
        <f>OTCHET!$J422</f>
        <v>0</v>
      </c>
      <c r="K127" s="177" t="str">
        <f>(IF(E127&lt;&gt;0,$K$2,IF(F127&lt;&gt;0,$K$2,"")))</f>
        <v/>
      </c>
    </row>
    <row r="128" spans="1:20" s="69" customFormat="1">
      <c r="A128" s="106">
        <v>275</v>
      </c>
      <c r="B128" s="70">
        <v>7500</v>
      </c>
      <c r="C128" s="2145" t="s">
        <v>1037</v>
      </c>
      <c r="D128" s="2146"/>
      <c r="E128" s="192">
        <f>OTCHET!$E423</f>
        <v>0</v>
      </c>
      <c r="F128" s="192">
        <f>OTCHET!$F423</f>
        <v>0</v>
      </c>
      <c r="G128" s="134">
        <f>OTCHET!$G423</f>
        <v>0</v>
      </c>
      <c r="H128" s="134">
        <f>OTCHET!$H423</f>
        <v>0</v>
      </c>
      <c r="I128" s="134">
        <f>OTCHET!$I423</f>
        <v>0</v>
      </c>
      <c r="J128" s="134">
        <f>OTCHET!$J423</f>
        <v>0</v>
      </c>
      <c r="K128" s="177" t="str">
        <f>(IF(E128&lt;&gt;0,$K$2,IF(F128&lt;&gt;0,$K$2,"")))</f>
        <v/>
      </c>
    </row>
    <row r="129" spans="1:11" s="69" customFormat="1" ht="30" customHeight="1">
      <c r="A129" s="76">
        <v>285</v>
      </c>
      <c r="B129" s="70">
        <v>7600</v>
      </c>
      <c r="C129" s="2125" t="s">
        <v>957</v>
      </c>
      <c r="D129" s="2181"/>
      <c r="E129" s="192">
        <f>OTCHET!$E424</f>
        <v>0</v>
      </c>
      <c r="F129" s="192">
        <f>OTCHET!$F424</f>
        <v>0</v>
      </c>
      <c r="G129" s="134">
        <f>OTCHET!$G424</f>
        <v>0</v>
      </c>
      <c r="H129" s="134">
        <f>OTCHET!$H424</f>
        <v>0</v>
      </c>
      <c r="I129" s="134">
        <f>OTCHET!$I424</f>
        <v>0</v>
      </c>
      <c r="J129" s="134">
        <f>OTCHET!$J424</f>
        <v>0</v>
      </c>
      <c r="K129" s="177" t="str">
        <f>(IF(E129&lt;&gt;0,$K$2,IF(F129&lt;&gt;0,$K$2,"")))</f>
        <v/>
      </c>
    </row>
    <row r="130" spans="1:11" s="69" customFormat="1" ht="24" customHeight="1">
      <c r="A130" s="76">
        <v>295</v>
      </c>
      <c r="B130" s="70">
        <v>7700</v>
      </c>
      <c r="C130" s="2125" t="s">
        <v>958</v>
      </c>
      <c r="D130" s="2126"/>
      <c r="E130" s="192">
        <f>OTCHET!$E425</f>
        <v>0</v>
      </c>
      <c r="F130" s="192">
        <f>OTCHET!$F425</f>
        <v>0</v>
      </c>
      <c r="G130" s="134">
        <f>OTCHET!$G425</f>
        <v>0</v>
      </c>
      <c r="H130" s="134">
        <f>OTCHET!$H425</f>
        <v>0</v>
      </c>
      <c r="I130" s="134">
        <f>OTCHET!$I425</f>
        <v>0</v>
      </c>
      <c r="J130" s="134">
        <f>OTCHET!$J425</f>
        <v>0</v>
      </c>
      <c r="K130" s="177" t="str">
        <f>(IF(E130&lt;&gt;0,$K$2,IF(F130&lt;&gt;0,$K$2,"")))</f>
        <v/>
      </c>
    </row>
    <row r="131" spans="1:11" s="110" customFormat="1" ht="39.75" customHeight="1" thickBot="1">
      <c r="A131" s="76">
        <v>305</v>
      </c>
      <c r="B131" s="109">
        <v>7800</v>
      </c>
      <c r="C131" s="2168" t="s">
        <v>8</v>
      </c>
      <c r="D131" s="2169"/>
      <c r="E131" s="192">
        <f>OTCHET!$E426</f>
        <v>0</v>
      </c>
      <c r="F131" s="192">
        <f>OTCHET!$F426</f>
        <v>0</v>
      </c>
      <c r="G131" s="134">
        <f>OTCHET!$G426</f>
        <v>0</v>
      </c>
      <c r="H131" s="134">
        <f>OTCHET!$H426</f>
        <v>0</v>
      </c>
      <c r="I131" s="134">
        <f>OTCHET!$I426</f>
        <v>0</v>
      </c>
      <c r="J131" s="134">
        <f>OTCHET!$J426</f>
        <v>0</v>
      </c>
      <c r="K131" s="177" t="str">
        <f>(IF(E131&lt;&gt;0,$K$2,IF(F131&lt;&gt;0,$K$2,"")))</f>
        <v/>
      </c>
    </row>
    <row r="132" spans="1:11" ht="21.75" thickBot="1">
      <c r="A132" s="116">
        <v>315</v>
      </c>
      <c r="B132" s="84"/>
      <c r="C132" s="2158" t="s">
        <v>1238</v>
      </c>
      <c r="D132" s="2159"/>
      <c r="E132" s="86">
        <f>OTCHET!$E429</f>
        <v>0</v>
      </c>
      <c r="F132" s="86">
        <f>OTCHET!$F429</f>
        <v>0</v>
      </c>
      <c r="G132" s="86">
        <f>OTCHET!$G429</f>
        <v>0</v>
      </c>
      <c r="H132" s="86">
        <f>OTCHET!$H429</f>
        <v>0</v>
      </c>
      <c r="I132" s="86">
        <f>OTCHET!$I429</f>
        <v>0</v>
      </c>
      <c r="J132" s="86">
        <f>OTCHET!$J429</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134" t="str">
        <f>$B$7</f>
        <v>ОТЧЕТНИ ДАННИ ПО ЕБК ЗА ИЗПЪЛНЕНИЕТО НА БЮДЖЕТА</v>
      </c>
      <c r="C136" s="2135"/>
      <c r="D136" s="2135"/>
      <c r="E136" s="92"/>
      <c r="F136" s="92"/>
      <c r="K136" s="180">
        <v>1</v>
      </c>
    </row>
    <row r="137" spans="1:11">
      <c r="A137" s="116"/>
      <c r="C137" s="49"/>
      <c r="D137" s="50"/>
      <c r="E137" s="93" t="s">
        <v>737</v>
      </c>
      <c r="F137" s="93" t="s">
        <v>644</v>
      </c>
      <c r="K137" s="180">
        <v>1</v>
      </c>
    </row>
    <row r="138" spans="1:11" ht="38.25" customHeight="1" thickBot="1">
      <c r="A138" s="116"/>
      <c r="B138" s="2136" t="str">
        <f>$B$9</f>
        <v>Съвет за електронни медии</v>
      </c>
      <c r="C138" s="2137"/>
      <c r="D138" s="2137"/>
      <c r="E138" s="95">
        <f>$E$9</f>
        <v>43466</v>
      </c>
      <c r="F138" s="96">
        <f>$F$9</f>
        <v>43830</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136" t="str">
        <f>$B$12</f>
        <v>Съвет за електронни медии</v>
      </c>
      <c r="C141" s="2137"/>
      <c r="D141" s="2137"/>
      <c r="E141" s="92" t="s">
        <v>738</v>
      </c>
      <c r="F141" s="99" t="str">
        <f>$F$12</f>
        <v>4400</v>
      </c>
      <c r="K141" s="180">
        <v>1</v>
      </c>
    </row>
    <row r="142" spans="1:11" ht="21.75" thickTop="1">
      <c r="A142" s="116"/>
      <c r="B142" s="54" t="str">
        <f>$B$13</f>
        <v xml:space="preserve">                                             (наименование на първостепенния разпоредител с бюджет)</v>
      </c>
      <c r="E142" s="98" t="s">
        <v>739</v>
      </c>
      <c r="F142" s="92"/>
      <c r="K142" s="180">
        <v>1</v>
      </c>
    </row>
    <row r="143" spans="1:11">
      <c r="A143" s="116"/>
      <c r="B143" s="54"/>
      <c r="E143" s="92"/>
      <c r="F143" s="92"/>
      <c r="K143" s="180">
        <v>1</v>
      </c>
    </row>
    <row r="144" spans="1:11" ht="21.75" thickBot="1">
      <c r="A144" s="116"/>
      <c r="C144" s="49"/>
      <c r="D144" s="50"/>
      <c r="F144" s="54"/>
      <c r="J144" s="54" t="s">
        <v>740</v>
      </c>
      <c r="K144" s="180">
        <v>1</v>
      </c>
    </row>
    <row r="145" spans="1:11" ht="21.75" thickBot="1">
      <c r="A145" s="116"/>
      <c r="B145" s="136"/>
      <c r="C145" s="137"/>
      <c r="D145" s="138" t="s">
        <v>1290</v>
      </c>
      <c r="E145" s="61" t="s">
        <v>742</v>
      </c>
      <c r="F145" s="220" t="s">
        <v>743</v>
      </c>
      <c r="G145" s="203"/>
      <c r="H145" s="203"/>
      <c r="I145" s="203"/>
      <c r="J145" s="65"/>
      <c r="K145" s="180">
        <v>1</v>
      </c>
    </row>
    <row r="146" spans="1:11" ht="45.75" thickBot="1">
      <c r="A146" s="116"/>
      <c r="B146" s="139"/>
      <c r="C146" s="139"/>
      <c r="D146" s="140" t="s">
        <v>1241</v>
      </c>
      <c r="E146" s="63">
        <v>2017</v>
      </c>
      <c r="F146" s="174" t="s">
        <v>1015</v>
      </c>
      <c r="G146" s="174" t="s">
        <v>1065</v>
      </c>
      <c r="H146" s="174" t="s">
        <v>1066</v>
      </c>
      <c r="I146" s="221" t="s">
        <v>1286</v>
      </c>
      <c r="J146" s="222" t="s">
        <v>1287</v>
      </c>
      <c r="K146" s="180">
        <v>1</v>
      </c>
    </row>
    <row r="147" spans="1:11" ht="21.75" thickBot="1">
      <c r="A147" s="116"/>
      <c r="B147" s="141"/>
      <c r="C147" s="142"/>
      <c r="D147" s="143" t="s">
        <v>1291</v>
      </c>
      <c r="E147" s="16" t="s">
        <v>344</v>
      </c>
      <c r="F147" s="16" t="s">
        <v>345</v>
      </c>
      <c r="G147" s="16" t="s">
        <v>1029</v>
      </c>
      <c r="H147" s="210" t="s">
        <v>1030</v>
      </c>
      <c r="I147" s="16" t="s">
        <v>1003</v>
      </c>
      <c r="J147" s="210" t="s">
        <v>1288</v>
      </c>
      <c r="K147" s="180">
        <v>1</v>
      </c>
    </row>
    <row r="148" spans="1:11" ht="21.75" thickBot="1">
      <c r="A148" s="116"/>
      <c r="B148" s="144"/>
      <c r="C148" s="145"/>
      <c r="D148" s="146"/>
      <c r="E148" s="147">
        <f t="shared" ref="E148:J148" si="3">+E49-E96+E124+E132</f>
        <v>0</v>
      </c>
      <c r="F148" s="147">
        <f t="shared" si="3"/>
        <v>0</v>
      </c>
      <c r="G148" s="147">
        <f t="shared" si="3"/>
        <v>-2257</v>
      </c>
      <c r="H148" s="147">
        <f t="shared" si="3"/>
        <v>0</v>
      </c>
      <c r="I148" s="147">
        <f t="shared" si="3"/>
        <v>2257</v>
      </c>
      <c r="J148" s="147">
        <f t="shared" si="3"/>
        <v>0</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134" t="str">
        <f>$B$7</f>
        <v>ОТЧЕТНИ ДАННИ ПО ЕБК ЗА ИЗПЪЛНЕНИЕТО НА БЮДЖЕТА</v>
      </c>
      <c r="C152" s="2135"/>
      <c r="D152" s="2135"/>
      <c r="E152" s="92"/>
      <c r="F152" s="92"/>
      <c r="K152" s="180">
        <v>1</v>
      </c>
    </row>
    <row r="153" spans="1:11">
      <c r="A153" s="116"/>
      <c r="C153" s="49"/>
      <c r="D153" s="50"/>
      <c r="E153" s="93" t="s">
        <v>737</v>
      </c>
      <c r="F153" s="93" t="s">
        <v>644</v>
      </c>
      <c r="K153" s="180">
        <v>1</v>
      </c>
    </row>
    <row r="154" spans="1:11" ht="38.25" customHeight="1" thickBot="1">
      <c r="A154" s="116"/>
      <c r="B154" s="2136" t="str">
        <f>$B$9</f>
        <v>Съвет за електронни медии</v>
      </c>
      <c r="C154" s="2137"/>
      <c r="D154" s="2137"/>
      <c r="E154" s="95">
        <f>$E$9</f>
        <v>43466</v>
      </c>
      <c r="F154" s="96">
        <f>$F$9</f>
        <v>43830</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136" t="str">
        <f>$B$12</f>
        <v>Съвет за електронни медии</v>
      </c>
      <c r="C157" s="2137"/>
      <c r="D157" s="2137"/>
      <c r="E157" s="92" t="s">
        <v>738</v>
      </c>
      <c r="F157" s="99" t="str">
        <f>$F$12</f>
        <v>4400</v>
      </c>
      <c r="K157" s="180">
        <v>1</v>
      </c>
    </row>
    <row r="158" spans="1:11" ht="21.75" thickTop="1">
      <c r="A158" s="116"/>
      <c r="B158" s="54" t="str">
        <f>$B$13</f>
        <v xml:space="preserve">                                             (наименование на първостепенния разпоредител с бюджет)</v>
      </c>
      <c r="E158" s="98" t="s">
        <v>739</v>
      </c>
      <c r="F158" s="92"/>
      <c r="K158" s="180">
        <v>1</v>
      </c>
    </row>
    <row r="159" spans="1:11">
      <c r="A159" s="116"/>
      <c r="B159" s="54"/>
      <c r="E159" s="92"/>
      <c r="F159" s="92"/>
      <c r="K159" s="180">
        <v>1</v>
      </c>
    </row>
    <row r="160" spans="1:11" ht="21.75" thickBot="1">
      <c r="A160" s="116"/>
      <c r="C160" s="49"/>
      <c r="D160" s="50"/>
      <c r="F160" s="54"/>
      <c r="J160" s="54" t="s">
        <v>740</v>
      </c>
      <c r="K160" s="180">
        <v>1</v>
      </c>
    </row>
    <row r="161" spans="1:65" ht="21.75" thickBot="1">
      <c r="A161" s="116"/>
      <c r="B161" s="125"/>
      <c r="C161" s="2162" t="s">
        <v>1001</v>
      </c>
      <c r="D161" s="2123"/>
      <c r="E161" s="61" t="s">
        <v>742</v>
      </c>
      <c r="F161" s="220" t="s">
        <v>743</v>
      </c>
      <c r="G161" s="203"/>
      <c r="H161" s="203"/>
      <c r="I161" s="203"/>
      <c r="J161" s="65"/>
      <c r="K161" s="180">
        <v>1</v>
      </c>
    </row>
    <row r="162" spans="1:65" ht="45.75" thickBot="1">
      <c r="A162" s="116"/>
      <c r="B162" s="125" t="s">
        <v>692</v>
      </c>
      <c r="C162" s="2124" t="s">
        <v>1034</v>
      </c>
      <c r="D162" s="2121"/>
      <c r="E162" s="63">
        <v>2017</v>
      </c>
      <c r="F162" s="174" t="s">
        <v>1015</v>
      </c>
      <c r="G162" s="174" t="s">
        <v>1065</v>
      </c>
      <c r="H162" s="174" t="s">
        <v>1066</v>
      </c>
      <c r="I162" s="221" t="s">
        <v>1286</v>
      </c>
      <c r="J162" s="222" t="s">
        <v>1287</v>
      </c>
      <c r="K162" s="180">
        <v>1</v>
      </c>
    </row>
    <row r="163" spans="1:65" ht="21.75" thickBot="1">
      <c r="A163" s="116">
        <v>1</v>
      </c>
      <c r="B163" s="152"/>
      <c r="C163" s="2163" t="s">
        <v>1002</v>
      </c>
      <c r="D163" s="2164"/>
      <c r="E163" s="16" t="s">
        <v>344</v>
      </c>
      <c r="F163" s="16" t="s">
        <v>345</v>
      </c>
      <c r="G163" s="16" t="s">
        <v>1029</v>
      </c>
      <c r="H163" s="210" t="s">
        <v>1030</v>
      </c>
      <c r="I163" s="16" t="s">
        <v>1003</v>
      </c>
      <c r="J163" s="210" t="s">
        <v>1288</v>
      </c>
      <c r="K163" s="180">
        <v>1</v>
      </c>
    </row>
    <row r="164" spans="1:65" s="69" customFormat="1" ht="18.75" customHeight="1">
      <c r="A164" s="76">
        <v>5</v>
      </c>
      <c r="B164" s="67">
        <v>7000</v>
      </c>
      <c r="C164" s="2160" t="s">
        <v>1242</v>
      </c>
      <c r="D164" s="2161"/>
      <c r="E164" s="190">
        <f>OTCHET!$E461</f>
        <v>0</v>
      </c>
      <c r="F164" s="191">
        <f>OTCHET!$F461</f>
        <v>0</v>
      </c>
      <c r="G164" s="121">
        <f>OTCHET!$G461</f>
        <v>0</v>
      </c>
      <c r="H164" s="121">
        <f>OTCHET!$H461</f>
        <v>0</v>
      </c>
      <c r="I164" s="121">
        <f>OTCHET!$I461</f>
        <v>0</v>
      </c>
      <c r="J164" s="121">
        <f>OTCHET!$J461</f>
        <v>0</v>
      </c>
      <c r="K164" s="177" t="str">
        <f t="shared" ref="K164:K184" si="4">(IF(E164&lt;&gt;0,$K$2,IF(F164&lt;&gt;0,$K$2,"")))</f>
        <v/>
      </c>
    </row>
    <row r="165" spans="1:65" s="69" customFormat="1">
      <c r="A165" s="76">
        <v>30</v>
      </c>
      <c r="B165" s="70">
        <v>7100</v>
      </c>
      <c r="C165" s="2165" t="s">
        <v>1245</v>
      </c>
      <c r="D165" s="2166"/>
      <c r="E165" s="192">
        <f>OTCHET!$E465</f>
        <v>0</v>
      </c>
      <c r="F165" s="193">
        <f>OTCHET!$F465</f>
        <v>0</v>
      </c>
      <c r="G165" s="122">
        <f>OTCHET!$G465</f>
        <v>0</v>
      </c>
      <c r="H165" s="122">
        <f>OTCHET!$H465</f>
        <v>0</v>
      </c>
      <c r="I165" s="122">
        <f>OTCHET!$I465</f>
        <v>0</v>
      </c>
      <c r="J165" s="122">
        <f>OTCHET!$J465</f>
        <v>0</v>
      </c>
      <c r="K165" s="177" t="str">
        <f t="shared" si="4"/>
        <v/>
      </c>
    </row>
    <row r="166" spans="1:65" s="69" customFormat="1">
      <c r="A166" s="76">
        <v>45</v>
      </c>
      <c r="B166" s="70">
        <v>7200</v>
      </c>
      <c r="C166" s="2165" t="s">
        <v>2146</v>
      </c>
      <c r="D166" s="2166"/>
      <c r="E166" s="192">
        <f>OTCHET!$E468</f>
        <v>0</v>
      </c>
      <c r="F166" s="193">
        <f>OTCHET!$F468</f>
        <v>0</v>
      </c>
      <c r="G166" s="122">
        <f>OTCHET!$G468</f>
        <v>0</v>
      </c>
      <c r="H166" s="122">
        <f>OTCHET!$H468</f>
        <v>0</v>
      </c>
      <c r="I166" s="122">
        <f>OTCHET!$I468</f>
        <v>0</v>
      </c>
      <c r="J166" s="122">
        <f>OTCHET!$J468</f>
        <v>0</v>
      </c>
      <c r="K166" s="177" t="str">
        <f t="shared" si="4"/>
        <v/>
      </c>
    </row>
    <row r="167" spans="1:65" s="69" customFormat="1" ht="33" customHeight="1">
      <c r="A167" s="76">
        <v>60</v>
      </c>
      <c r="B167" s="70">
        <v>7300</v>
      </c>
      <c r="C167" s="2155" t="s">
        <v>1248</v>
      </c>
      <c r="D167" s="2153"/>
      <c r="E167" s="192">
        <f>OTCHET!$E471</f>
        <v>0</v>
      </c>
      <c r="F167" s="193">
        <f>OTCHET!$F471</f>
        <v>0</v>
      </c>
      <c r="G167" s="122">
        <f>OTCHET!$G471</f>
        <v>0</v>
      </c>
      <c r="H167" s="122">
        <f>OTCHET!$H471</f>
        <v>0</v>
      </c>
      <c r="I167" s="122">
        <f>OTCHET!$I471</f>
        <v>0</v>
      </c>
      <c r="J167" s="122">
        <f>OTCHET!$J471</f>
        <v>0</v>
      </c>
      <c r="K167" s="177" t="str">
        <f t="shared" si="4"/>
        <v/>
      </c>
    </row>
    <row r="168" spans="1:65" s="129" customFormat="1" ht="33.75" customHeight="1">
      <c r="A168" s="77">
        <v>110</v>
      </c>
      <c r="B168" s="70">
        <v>7900</v>
      </c>
      <c r="C168" s="2156" t="s">
        <v>1255</v>
      </c>
      <c r="D168" s="2157"/>
      <c r="E168" s="198">
        <f>OTCHET!$E478</f>
        <v>0</v>
      </c>
      <c r="F168" s="199">
        <f>OTCHET!$F478</f>
        <v>0</v>
      </c>
      <c r="G168" s="153">
        <f>OTCHET!$G478</f>
        <v>0</v>
      </c>
      <c r="H168" s="153">
        <f>OTCHET!$H478</f>
        <v>0</v>
      </c>
      <c r="I168" s="153">
        <f>OTCHET!$I478</f>
        <v>0</v>
      </c>
      <c r="J168" s="153">
        <f>OTCHET!$J478</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143" t="s">
        <v>1038</v>
      </c>
      <c r="D169" s="2144"/>
      <c r="E169" s="192">
        <f>OTCHET!$E481</f>
        <v>0</v>
      </c>
      <c r="F169" s="193">
        <f>OTCHET!$F481</f>
        <v>0</v>
      </c>
      <c r="G169" s="122">
        <f>OTCHET!$G481</f>
        <v>0</v>
      </c>
      <c r="H169" s="122">
        <f>OTCHET!$H481</f>
        <v>0</v>
      </c>
      <c r="I169" s="122">
        <f>OTCHET!$I481</f>
        <v>0</v>
      </c>
      <c r="J169" s="122">
        <f>OTCHET!$J481</f>
        <v>0</v>
      </c>
      <c r="K169" s="177" t="str">
        <f t="shared" si="4"/>
        <v/>
      </c>
    </row>
    <row r="170" spans="1:65" s="69" customFormat="1" ht="33" customHeight="1">
      <c r="A170" s="76">
        <v>220</v>
      </c>
      <c r="B170" s="70">
        <v>8100</v>
      </c>
      <c r="C170" s="2125" t="s">
        <v>1039</v>
      </c>
      <c r="D170" s="2126"/>
      <c r="E170" s="192">
        <f>OTCHET!$E497</f>
        <v>0</v>
      </c>
      <c r="F170" s="193">
        <f>OTCHET!$F497</f>
        <v>0</v>
      </c>
      <c r="G170" s="122">
        <f>OTCHET!$G497</f>
        <v>0</v>
      </c>
      <c r="H170" s="122">
        <f>OTCHET!$H497</f>
        <v>0</v>
      </c>
      <c r="I170" s="122">
        <f>OTCHET!$I497</f>
        <v>0</v>
      </c>
      <c r="J170" s="122">
        <f>OTCHET!$J497</f>
        <v>0</v>
      </c>
      <c r="K170" s="177" t="str">
        <f t="shared" si="4"/>
        <v/>
      </c>
    </row>
    <row r="171" spans="1:65" s="69" customFormat="1" ht="23.25" customHeight="1">
      <c r="A171" s="76">
        <v>245</v>
      </c>
      <c r="B171" s="70">
        <v>8200</v>
      </c>
      <c r="C171" s="2125" t="s">
        <v>154</v>
      </c>
      <c r="D171" s="2126"/>
      <c r="E171" s="198">
        <f>OTCHET!$E502</f>
        <v>0</v>
      </c>
      <c r="F171" s="198">
        <f>OTCHET!$F502</f>
        <v>0</v>
      </c>
      <c r="G171" s="132">
        <f>OTCHET!$G502</f>
        <v>0</v>
      </c>
      <c r="H171" s="132">
        <f>OTCHET!$H502</f>
        <v>0</v>
      </c>
      <c r="I171" s="132">
        <f>OTCHET!$I502</f>
        <v>0</v>
      </c>
      <c r="J171" s="132">
        <f>OTCHET!$J502</f>
        <v>0</v>
      </c>
      <c r="K171" s="177" t="str">
        <f t="shared" si="4"/>
        <v/>
      </c>
    </row>
    <row r="172" spans="1:65" s="69" customFormat="1">
      <c r="A172" s="76">
        <v>255</v>
      </c>
      <c r="B172" s="70">
        <v>8300</v>
      </c>
      <c r="C172" s="2145" t="s">
        <v>1040</v>
      </c>
      <c r="D172" s="2146"/>
      <c r="E172" s="192">
        <f>OTCHET!$E503</f>
        <v>0</v>
      </c>
      <c r="F172" s="193">
        <f>OTCHET!$F503</f>
        <v>0</v>
      </c>
      <c r="G172" s="122">
        <f>OTCHET!$G503</f>
        <v>0</v>
      </c>
      <c r="H172" s="122">
        <f>OTCHET!$H503</f>
        <v>0</v>
      </c>
      <c r="I172" s="122">
        <f>OTCHET!$I503</f>
        <v>0</v>
      </c>
      <c r="J172" s="122">
        <f>OTCHET!$J503</f>
        <v>0</v>
      </c>
      <c r="K172" s="177" t="str">
        <f t="shared" si="4"/>
        <v/>
      </c>
    </row>
    <row r="173" spans="1:65" s="69" customFormat="1">
      <c r="A173" s="76">
        <v>295</v>
      </c>
      <c r="B173" s="70">
        <v>8500</v>
      </c>
      <c r="C173" s="2143" t="s">
        <v>163</v>
      </c>
      <c r="D173" s="2144"/>
      <c r="E173" s="192">
        <f>OTCHET!$E512</f>
        <v>0</v>
      </c>
      <c r="F173" s="193">
        <f>OTCHET!$F512</f>
        <v>0</v>
      </c>
      <c r="G173" s="122">
        <f>OTCHET!$G512</f>
        <v>0</v>
      </c>
      <c r="H173" s="122">
        <f>OTCHET!$H512</f>
        <v>0</v>
      </c>
      <c r="I173" s="122">
        <f>OTCHET!$I512</f>
        <v>0</v>
      </c>
      <c r="J173" s="122">
        <f>OTCHET!$J512</f>
        <v>0</v>
      </c>
      <c r="K173" s="177" t="str">
        <f t="shared" si="4"/>
        <v/>
      </c>
    </row>
    <row r="174" spans="1:65" s="69" customFormat="1">
      <c r="A174" s="76">
        <v>315</v>
      </c>
      <c r="B174" s="70">
        <v>8600</v>
      </c>
      <c r="C174" s="2143" t="s">
        <v>167</v>
      </c>
      <c r="D174" s="2144"/>
      <c r="E174" s="192">
        <f>OTCHET!$E516</f>
        <v>0</v>
      </c>
      <c r="F174" s="193">
        <f>OTCHET!$F516</f>
        <v>0</v>
      </c>
      <c r="G174" s="122">
        <f>OTCHET!$G516</f>
        <v>0</v>
      </c>
      <c r="H174" s="122">
        <f>OTCHET!$H516</f>
        <v>0</v>
      </c>
      <c r="I174" s="122">
        <f>OTCHET!$I516</f>
        <v>0</v>
      </c>
      <c r="J174" s="122">
        <f>OTCHET!$J516</f>
        <v>0</v>
      </c>
      <c r="K174" s="177" t="str">
        <f t="shared" si="4"/>
        <v/>
      </c>
    </row>
    <row r="175" spans="1:65" s="69" customFormat="1" ht="30" customHeight="1">
      <c r="A175" s="76">
        <v>355</v>
      </c>
      <c r="B175" s="70">
        <v>8700</v>
      </c>
      <c r="C175" s="2125" t="s">
        <v>350</v>
      </c>
      <c r="D175" s="2126"/>
      <c r="E175" s="192">
        <f>OTCHET!$E521</f>
        <v>0</v>
      </c>
      <c r="F175" s="193">
        <f>OTCHET!$F521</f>
        <v>0</v>
      </c>
      <c r="G175" s="122">
        <f>OTCHET!$G521</f>
        <v>0</v>
      </c>
      <c r="H175" s="122">
        <f>OTCHET!$H521</f>
        <v>0</v>
      </c>
      <c r="I175" s="122">
        <f>OTCHET!$I521</f>
        <v>0</v>
      </c>
      <c r="J175" s="122">
        <f>OTCHET!$J521</f>
        <v>0</v>
      </c>
      <c r="K175" s="177" t="str">
        <f t="shared" si="4"/>
        <v/>
      </c>
    </row>
    <row r="176" spans="1:65" s="69" customFormat="1" ht="30" customHeight="1">
      <c r="A176" s="76">
        <v>355</v>
      </c>
      <c r="B176" s="70">
        <v>8800</v>
      </c>
      <c r="C176" s="2125" t="s">
        <v>1269</v>
      </c>
      <c r="D176" s="2126"/>
      <c r="E176" s="192">
        <f>OTCHET!$E524</f>
        <v>0</v>
      </c>
      <c r="F176" s="193">
        <f>OTCHET!$F524</f>
        <v>0</v>
      </c>
      <c r="G176" s="122">
        <f>OTCHET!$G524</f>
        <v>0</v>
      </c>
      <c r="H176" s="122">
        <f>OTCHET!$H524</f>
        <v>0</v>
      </c>
      <c r="I176" s="122">
        <f>OTCHET!$I524</f>
        <v>0</v>
      </c>
      <c r="J176" s="122">
        <f>OTCHET!$J524</f>
        <v>0</v>
      </c>
      <c r="K176" s="177" t="str">
        <f t="shared" si="4"/>
        <v/>
      </c>
    </row>
    <row r="177" spans="1:11" s="69" customFormat="1" ht="33.75" customHeight="1">
      <c r="A177" s="76">
        <v>375</v>
      </c>
      <c r="B177" s="70">
        <v>8900</v>
      </c>
      <c r="C177" s="2141" t="s">
        <v>1096</v>
      </c>
      <c r="D177" s="2153"/>
      <c r="E177" s="192">
        <f>OTCHET!$E531</f>
        <v>0</v>
      </c>
      <c r="F177" s="193">
        <f>OTCHET!$F531</f>
        <v>0</v>
      </c>
      <c r="G177" s="122">
        <f>OTCHET!$G531</f>
        <v>0</v>
      </c>
      <c r="H177" s="122">
        <f>OTCHET!$H531</f>
        <v>0</v>
      </c>
      <c r="I177" s="122">
        <f>OTCHET!$I531</f>
        <v>0</v>
      </c>
      <c r="J177" s="122">
        <f>OTCHET!$J531</f>
        <v>0</v>
      </c>
      <c r="K177" s="177" t="str">
        <f t="shared" si="4"/>
        <v/>
      </c>
    </row>
    <row r="178" spans="1:11" s="69" customFormat="1">
      <c r="A178" s="76">
        <v>395</v>
      </c>
      <c r="B178" s="70">
        <v>9000</v>
      </c>
      <c r="C178" s="2143" t="s">
        <v>174</v>
      </c>
      <c r="D178" s="2144"/>
      <c r="E178" s="198">
        <f>OTCHET!$E535</f>
        <v>0</v>
      </c>
      <c r="F178" s="198">
        <f>OTCHET!$F535</f>
        <v>0</v>
      </c>
      <c r="G178" s="132">
        <f>OTCHET!$G535</f>
        <v>0</v>
      </c>
      <c r="H178" s="132">
        <f>OTCHET!$H535</f>
        <v>0</v>
      </c>
      <c r="I178" s="132">
        <f>OTCHET!$I535</f>
        <v>0</v>
      </c>
      <c r="J178" s="132">
        <f>OTCHET!$J535</f>
        <v>0</v>
      </c>
      <c r="K178" s="177" t="str">
        <f t="shared" si="4"/>
        <v/>
      </c>
    </row>
    <row r="179" spans="1:11" s="69" customFormat="1" ht="33" customHeight="1">
      <c r="A179" s="76">
        <v>405</v>
      </c>
      <c r="B179" s="70">
        <v>9100</v>
      </c>
      <c r="C179" s="2141" t="s">
        <v>1270</v>
      </c>
      <c r="D179" s="2142"/>
      <c r="E179" s="192">
        <f>OTCHET!$E536</f>
        <v>0</v>
      </c>
      <c r="F179" s="193">
        <f>OTCHET!$F536</f>
        <v>0</v>
      </c>
      <c r="G179" s="122">
        <f>OTCHET!$G536</f>
        <v>0</v>
      </c>
      <c r="H179" s="122">
        <f>OTCHET!$H536</f>
        <v>0</v>
      </c>
      <c r="I179" s="122">
        <f>OTCHET!$I536</f>
        <v>0</v>
      </c>
      <c r="J179" s="122">
        <f>OTCHET!$J536</f>
        <v>0</v>
      </c>
      <c r="K179" s="177" t="str">
        <f t="shared" si="4"/>
        <v/>
      </c>
    </row>
    <row r="180" spans="1:11" s="69" customFormat="1" ht="31.5" customHeight="1">
      <c r="A180" s="76">
        <v>430</v>
      </c>
      <c r="B180" s="70">
        <v>9200</v>
      </c>
      <c r="C180" s="2138" t="s">
        <v>1041</v>
      </c>
      <c r="D180" s="2126"/>
      <c r="E180" s="192">
        <f>OTCHET!$E541</f>
        <v>0</v>
      </c>
      <c r="F180" s="193">
        <f>OTCHET!$F541</f>
        <v>0</v>
      </c>
      <c r="G180" s="122">
        <f>OTCHET!$G541</f>
        <v>0</v>
      </c>
      <c r="H180" s="122">
        <f>OTCHET!$H541</f>
        <v>0</v>
      </c>
      <c r="I180" s="122">
        <f>OTCHET!$I541</f>
        <v>0</v>
      </c>
      <c r="J180" s="122">
        <f>OTCHET!$J541</f>
        <v>0</v>
      </c>
      <c r="K180" s="177" t="str">
        <f t="shared" si="4"/>
        <v/>
      </c>
    </row>
    <row r="181" spans="1:11" s="69" customFormat="1">
      <c r="A181" s="106">
        <v>445</v>
      </c>
      <c r="B181" s="70">
        <v>9300</v>
      </c>
      <c r="C181" s="2143" t="s">
        <v>1042</v>
      </c>
      <c r="D181" s="2144"/>
      <c r="E181" s="192">
        <f>OTCHET!$E544</f>
        <v>0</v>
      </c>
      <c r="F181" s="193">
        <f>OTCHET!$F544</f>
        <v>0</v>
      </c>
      <c r="G181" s="122">
        <f>OTCHET!$G544</f>
        <v>0</v>
      </c>
      <c r="H181" s="122">
        <f>OTCHET!$H544</f>
        <v>0</v>
      </c>
      <c r="I181" s="122">
        <f>OTCHET!$I544</f>
        <v>0</v>
      </c>
      <c r="J181" s="122">
        <f>OTCHET!$J544</f>
        <v>0</v>
      </c>
      <c r="K181" s="177" t="str">
        <f t="shared" si="4"/>
        <v/>
      </c>
    </row>
    <row r="182" spans="1:11" s="69" customFormat="1" ht="31.5" customHeight="1">
      <c r="A182" s="106">
        <v>470</v>
      </c>
      <c r="B182" s="70">
        <v>9500</v>
      </c>
      <c r="C182" s="2138" t="s">
        <v>1043</v>
      </c>
      <c r="D182" s="2154"/>
      <c r="E182" s="192">
        <f>OTCHET!$E566</f>
        <v>0</v>
      </c>
      <c r="F182" s="193">
        <f>OTCHET!$F566</f>
        <v>0</v>
      </c>
      <c r="G182" s="122">
        <f>OTCHET!$G566</f>
        <v>0</v>
      </c>
      <c r="H182" s="122">
        <f>OTCHET!$H566</f>
        <v>0</v>
      </c>
      <c r="I182" s="122">
        <f>OTCHET!$I566</f>
        <v>0</v>
      </c>
      <c r="J182" s="122">
        <f>OTCHET!$J566</f>
        <v>0</v>
      </c>
      <c r="K182" s="177" t="str">
        <f t="shared" si="4"/>
        <v/>
      </c>
    </row>
    <row r="183" spans="1:11" s="69" customFormat="1" ht="35.25" customHeight="1">
      <c r="A183" s="106">
        <v>565</v>
      </c>
      <c r="B183" s="70">
        <v>9600</v>
      </c>
      <c r="C183" s="2138" t="s">
        <v>1044</v>
      </c>
      <c r="D183" s="2126"/>
      <c r="E183" s="192">
        <f>OTCHET!$E586</f>
        <v>0</v>
      </c>
      <c r="F183" s="193">
        <f>OTCHET!$F586</f>
        <v>0</v>
      </c>
      <c r="G183" s="122">
        <f>OTCHET!$G586</f>
        <v>0</v>
      </c>
      <c r="H183" s="122">
        <f>OTCHET!$H586</f>
        <v>0</v>
      </c>
      <c r="I183" s="122">
        <f>OTCHET!$I586</f>
        <v>0</v>
      </c>
      <c r="J183" s="122">
        <f>OTCHET!$J586</f>
        <v>0</v>
      </c>
      <c r="K183" s="177" t="str">
        <f t="shared" si="4"/>
        <v/>
      </c>
    </row>
    <row r="184" spans="1:11" s="69" customFormat="1" ht="35.25" customHeight="1" thickBot="1">
      <c r="A184" s="106">
        <v>575</v>
      </c>
      <c r="B184" s="70">
        <v>9800</v>
      </c>
      <c r="C184" s="2139" t="s">
        <v>639</v>
      </c>
      <c r="D184" s="2140"/>
      <c r="E184" s="194">
        <f>OTCHET!$E591</f>
        <v>0</v>
      </c>
      <c r="F184" s="195">
        <f>OTCHET!$F591</f>
        <v>0</v>
      </c>
      <c r="G184" s="124">
        <f>OTCHET!$G591</f>
        <v>2257</v>
      </c>
      <c r="H184" s="124">
        <f>OTCHET!$H591</f>
        <v>0</v>
      </c>
      <c r="I184" s="124">
        <f>OTCHET!$I591</f>
        <v>-2257</v>
      </c>
      <c r="J184" s="124">
        <f>OTCHET!$J591</f>
        <v>0</v>
      </c>
      <c r="K184" s="177" t="str">
        <f t="shared" si="4"/>
        <v/>
      </c>
    </row>
    <row r="185" spans="1:11" ht="21.75" thickBot="1">
      <c r="A185" s="116">
        <v>610</v>
      </c>
      <c r="B185" s="159"/>
      <c r="C185" s="2124" t="s">
        <v>1292</v>
      </c>
      <c r="D185" s="2121"/>
      <c r="E185" s="86">
        <f>OTCHET!$E597</f>
        <v>0</v>
      </c>
      <c r="F185" s="86">
        <f>OTCHET!$F597</f>
        <v>0</v>
      </c>
      <c r="G185" s="86">
        <f>OTCHET!$G597</f>
        <v>2257</v>
      </c>
      <c r="H185" s="86">
        <f>OTCHET!$H597</f>
        <v>0</v>
      </c>
      <c r="I185" s="86">
        <f>OTCHET!$I597</f>
        <v>-2257</v>
      </c>
      <c r="J185" s="86">
        <f>OTCHET!$J597</f>
        <v>0</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134" t="str">
        <f>$B$7</f>
        <v>ОТЧЕТНИ ДАННИ ПО ЕБК ЗА ИЗПЪЛНЕНИЕТО НА БЮДЖЕТА</v>
      </c>
      <c r="C189" s="2135"/>
      <c r="D189" s="2135"/>
      <c r="E189" s="92"/>
      <c r="F189" s="92"/>
      <c r="G189" s="69"/>
      <c r="K189" s="179">
        <v>1</v>
      </c>
    </row>
    <row r="190" spans="1:11">
      <c r="C190" s="49"/>
      <c r="D190" s="50"/>
      <c r="E190" s="93" t="s">
        <v>737</v>
      </c>
      <c r="F190" s="93" t="s">
        <v>644</v>
      </c>
      <c r="G190" s="69"/>
      <c r="K190" s="179">
        <v>1</v>
      </c>
    </row>
    <row r="191" spans="1:11" ht="21.75" thickBot="1">
      <c r="B191" s="2136" t="str">
        <f>$B$9</f>
        <v>Съвет за електронни медии</v>
      </c>
      <c r="C191" s="2137"/>
      <c r="D191" s="2137"/>
      <c r="E191" s="95">
        <f>$E$9</f>
        <v>43466</v>
      </c>
      <c r="F191" s="96">
        <f>$F$9</f>
        <v>43830</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136" t="str">
        <f>$B$12</f>
        <v>Съвет за електронни медии</v>
      </c>
      <c r="C194" s="2137"/>
      <c r="D194" s="2137"/>
      <c r="E194" s="92" t="s">
        <v>738</v>
      </c>
      <c r="F194" s="99" t="str">
        <f>$F$12</f>
        <v>4400</v>
      </c>
      <c r="G194" s="69"/>
      <c r="K194" s="179">
        <v>1</v>
      </c>
    </row>
    <row r="195" spans="2:11" ht="21.75" thickTop="1">
      <c r="B195" s="54" t="str">
        <f>$B$13</f>
        <v xml:space="preserve">                                             (наименование на първостепенния разпоредител с бюджет)</v>
      </c>
      <c r="E195" s="98" t="s">
        <v>739</v>
      </c>
      <c r="F195" s="92"/>
      <c r="G195" s="69"/>
      <c r="K195" s="179">
        <v>1</v>
      </c>
    </row>
    <row r="196" spans="2:11">
      <c r="B196" s="162"/>
      <c r="C196" s="160"/>
      <c r="D196" s="161"/>
      <c r="E196" s="163"/>
      <c r="F196" s="163"/>
      <c r="G196" s="69"/>
      <c r="K196" s="179">
        <v>1</v>
      </c>
    </row>
    <row r="197" spans="2:11" ht="21.75" thickBot="1">
      <c r="B197" s="160"/>
      <c r="C197" s="164"/>
      <c r="D197" s="165"/>
      <c r="F197" s="54"/>
      <c r="J197" s="54" t="s">
        <v>740</v>
      </c>
      <c r="K197" s="179">
        <v>1</v>
      </c>
    </row>
    <row r="198" spans="2:11" ht="21.75" thickBot="1">
      <c r="B198" s="166" t="s">
        <v>692</v>
      </c>
      <c r="C198" s="2120" t="s">
        <v>1045</v>
      </c>
      <c r="D198" s="2121"/>
      <c r="E198" s="61" t="s">
        <v>742</v>
      </c>
      <c r="F198" s="220" t="s">
        <v>743</v>
      </c>
      <c r="G198" s="203"/>
      <c r="H198" s="203"/>
      <c r="I198" s="203"/>
      <c r="J198" s="65"/>
      <c r="K198" s="179">
        <v>1</v>
      </c>
    </row>
    <row r="199" spans="2:11" ht="45.75" thickBot="1">
      <c r="B199" s="167"/>
      <c r="C199" s="2122"/>
      <c r="D199" s="2123"/>
      <c r="E199" s="63">
        <v>2017</v>
      </c>
      <c r="F199" s="174" t="s">
        <v>1015</v>
      </c>
      <c r="G199" s="174" t="s">
        <v>1065</v>
      </c>
      <c r="H199" s="174" t="s">
        <v>1066</v>
      </c>
      <c r="I199" s="221" t="s">
        <v>1286</v>
      </c>
      <c r="J199" s="222" t="s">
        <v>1287</v>
      </c>
      <c r="K199" s="179">
        <v>1</v>
      </c>
    </row>
    <row r="200" spans="2:11">
      <c r="B200" s="168" t="s">
        <v>1046</v>
      </c>
      <c r="C200" s="2151" t="s">
        <v>1047</v>
      </c>
      <c r="D200" s="2152"/>
      <c r="E200" s="200">
        <f>SUMIF(OTCHET!L:L,1,OTCHET!E:E)</f>
        <v>1729700</v>
      </c>
      <c r="F200" s="200">
        <f>SUMIF(OTCHET!L:L,1,OTCHET!F:F)</f>
        <v>1716776</v>
      </c>
      <c r="G200" s="200">
        <f>SUMIF(OTCHET!L:L,1,OTCHET!G:G)</f>
        <v>1344940</v>
      </c>
      <c r="H200" s="200">
        <f>SUMIF(OTCHET!L:L,1,OTCHET!H:H)</f>
        <v>0</v>
      </c>
      <c r="I200" s="200">
        <f>SUMIF(OTCHET!L:L,1,OTCHET!I:I)</f>
        <v>24524</v>
      </c>
      <c r="J200" s="200">
        <f>SUMIF(OTCHET!L:L,1,OTCHET!J:J)</f>
        <v>347312</v>
      </c>
      <c r="K200" s="179">
        <v>1</v>
      </c>
    </row>
    <row r="201" spans="2:11">
      <c r="B201" s="169" t="s">
        <v>1048</v>
      </c>
      <c r="C201" s="2131" t="s">
        <v>1049</v>
      </c>
      <c r="D201" s="2132"/>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c r="B202" s="169" t="s">
        <v>1050</v>
      </c>
      <c r="C202" s="2131" t="s">
        <v>1051</v>
      </c>
      <c r="D202" s="2132"/>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1052</v>
      </c>
      <c r="C203" s="2147" t="s">
        <v>1053</v>
      </c>
      <c r="D203" s="2148"/>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c r="B204" s="169" t="s">
        <v>1054</v>
      </c>
      <c r="C204" s="2149" t="s">
        <v>1055</v>
      </c>
      <c r="D204" s="2150"/>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1056</v>
      </c>
      <c r="C205" s="2133" t="s">
        <v>1057</v>
      </c>
      <c r="D205" s="2133"/>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1058</v>
      </c>
      <c r="C206" s="2127" t="s">
        <v>1059</v>
      </c>
      <c r="D206" s="2128"/>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1060</v>
      </c>
      <c r="C207" s="2127" t="s">
        <v>1061</v>
      </c>
      <c r="D207" s="2128"/>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1062</v>
      </c>
      <c r="C208" s="2129" t="s">
        <v>1063</v>
      </c>
      <c r="D208" s="2130"/>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8" t="s">
        <v>1064</v>
      </c>
      <c r="D209" s="2119"/>
      <c r="E209" s="171">
        <f t="shared" ref="E209:J209" si="5">SUM(E200:E208)</f>
        <v>1729700</v>
      </c>
      <c r="F209" s="171">
        <f t="shared" si="5"/>
        <v>1716776</v>
      </c>
      <c r="G209" s="171">
        <f t="shared" si="5"/>
        <v>1344940</v>
      </c>
      <c r="H209" s="171">
        <f t="shared" si="5"/>
        <v>0</v>
      </c>
      <c r="I209" s="171">
        <f t="shared" si="5"/>
        <v>24524</v>
      </c>
      <c r="J209" s="171">
        <f t="shared" si="5"/>
        <v>347312</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Protection password="81B0" sheet="1"/>
  <mergeCells count="145">
    <mergeCell ref="C27:D27"/>
    <mergeCell ref="C28:D28"/>
    <mergeCell ref="C29:D29"/>
    <mergeCell ref="C30:D30"/>
    <mergeCell ref="C25:D25"/>
    <mergeCell ref="C26:D26"/>
    <mergeCell ref="B7:D7"/>
    <mergeCell ref="B9:D9"/>
    <mergeCell ref="B12:D12"/>
    <mergeCell ref="C22:D22"/>
    <mergeCell ref="C23:D23"/>
    <mergeCell ref="C24:D24"/>
    <mergeCell ref="C19:D19"/>
    <mergeCell ref="C20:D20"/>
    <mergeCell ref="C21:D21"/>
    <mergeCell ref="B56:D56"/>
    <mergeCell ref="B59:D59"/>
    <mergeCell ref="L63:L65"/>
    <mergeCell ref="M63:M65"/>
    <mergeCell ref="C44:D44"/>
    <mergeCell ref="C45:D45"/>
    <mergeCell ref="C48:D48"/>
    <mergeCell ref="B54:D54"/>
    <mergeCell ref="C47:D47"/>
    <mergeCell ref="C46:D46"/>
    <mergeCell ref="C41:D41"/>
    <mergeCell ref="C43:D43"/>
    <mergeCell ref="C31:D31"/>
    <mergeCell ref="C32:D32"/>
    <mergeCell ref="C33:D33"/>
    <mergeCell ref="C34:D34"/>
    <mergeCell ref="C35:D35"/>
    <mergeCell ref="C36:D36"/>
    <mergeCell ref="C37:D37"/>
    <mergeCell ref="C38:D38"/>
    <mergeCell ref="C39:D39"/>
    <mergeCell ref="C40:D40"/>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80:D80"/>
    <mergeCell ref="C81:D81"/>
    <mergeCell ref="C82:D82"/>
    <mergeCell ref="C83:D83"/>
    <mergeCell ref="C84:D84"/>
    <mergeCell ref="C85:D85"/>
    <mergeCell ref="C86:D86"/>
    <mergeCell ref="C87:D87"/>
    <mergeCell ref="N63:N65"/>
    <mergeCell ref="C77:D77"/>
    <mergeCell ref="C76:D76"/>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90:D90"/>
    <mergeCell ref="C91:D9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61:D161"/>
    <mergeCell ref="C162:D162"/>
    <mergeCell ref="C163:D163"/>
    <mergeCell ref="C166:D166"/>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183:D183"/>
    <mergeCell ref="C184:D184"/>
    <mergeCell ref="B191:D191"/>
    <mergeCell ref="C179:D179"/>
    <mergeCell ref="C180:D180"/>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2" filterMode="1"/>
  <dimension ref="A1:IK12653"/>
  <sheetViews>
    <sheetView tabSelected="1" topLeftCell="B447" zoomScale="80" zoomScaleNormal="80" zoomScaleSheetLayoutView="75" workbookViewId="0">
      <selection activeCell="G603" sqref="G603:J603"/>
    </sheetView>
  </sheetViews>
  <sheetFormatPr defaultRowHeight="15.75"/>
  <cols>
    <col min="1" max="1" width="5.28515625" style="1" hidden="1" customWidth="1"/>
    <col min="2" max="2" width="8.28515625" style="1" customWidth="1"/>
    <col min="3" max="3" width="10.42578125" style="1" customWidth="1"/>
    <col min="4" max="4" width="90.140625" style="2" customWidth="1"/>
    <col min="5" max="6" width="19.28515625" style="1" customWidth="1"/>
    <col min="7" max="10" width="18.42578125" style="1" customWidth="1"/>
    <col min="11" max="11" width="9.85546875" style="4" hidden="1" customWidth="1"/>
    <col min="12" max="12" width="2.5703125" style="244" customWidth="1"/>
    <col min="13" max="13" width="11.7109375" style="1932" customWidth="1"/>
    <col min="14" max="26" width="11.7109375" style="283" customWidth="1"/>
    <col min="27" max="16384" width="9.140625" style="283"/>
  </cols>
  <sheetData>
    <row r="1" spans="1:12" ht="18.75" hidden="1" customHeight="1">
      <c r="A1" s="1" t="s">
        <v>337</v>
      </c>
      <c r="B1" s="1941" t="s">
        <v>2241</v>
      </c>
      <c r="C1" s="1" t="s">
        <v>339</v>
      </c>
      <c r="D1" s="2" t="s">
        <v>340</v>
      </c>
      <c r="E1" s="1" t="s">
        <v>341</v>
      </c>
      <c r="F1" s="1" t="s">
        <v>342</v>
      </c>
      <c r="G1" s="1" t="s">
        <v>342</v>
      </c>
      <c r="H1" s="1" t="s">
        <v>342</v>
      </c>
      <c r="I1" s="1" t="s">
        <v>342</v>
      </c>
      <c r="J1" s="1" t="s">
        <v>342</v>
      </c>
      <c r="K1" s="3" t="s">
        <v>2252</v>
      </c>
      <c r="L1" s="243"/>
    </row>
    <row r="2" spans="1:12" ht="12.75" customHeight="1">
      <c r="A2" s="224">
        <v>2</v>
      </c>
      <c r="B2" s="224"/>
      <c r="C2" s="224"/>
      <c r="D2" s="239"/>
      <c r="E2" s="224"/>
      <c r="F2" s="224"/>
      <c r="G2" s="224"/>
      <c r="H2" s="224"/>
      <c r="I2" s="224"/>
      <c r="J2" s="224"/>
      <c r="K2" s="1491">
        <v>1</v>
      </c>
      <c r="L2" s="390"/>
    </row>
    <row r="3" spans="1:12">
      <c r="A3" s="224"/>
      <c r="B3" s="1785" t="s">
        <v>1716</v>
      </c>
      <c r="C3" s="1786">
        <f>YEAR(F9)</f>
        <v>2019</v>
      </c>
      <c r="D3" s="239"/>
      <c r="E3" s="245"/>
      <c r="F3" s="224"/>
      <c r="G3" s="224"/>
      <c r="H3" s="224"/>
      <c r="I3" s="224"/>
      <c r="J3" s="224"/>
      <c r="K3" s="4">
        <v>1</v>
      </c>
      <c r="L3" s="390"/>
    </row>
    <row r="4" spans="1:12">
      <c r="A4" s="224"/>
      <c r="B4" s="224"/>
      <c r="C4" s="224"/>
      <c r="D4" s="239"/>
      <c r="E4" s="246"/>
      <c r="F4" s="224"/>
      <c r="G4" s="224"/>
      <c r="H4" s="224"/>
      <c r="I4" s="224"/>
      <c r="J4" s="224"/>
      <c r="K4" s="4">
        <v>1</v>
      </c>
      <c r="L4" s="390"/>
    </row>
    <row r="5" spans="1:12">
      <c r="A5" s="224"/>
      <c r="B5" s="224"/>
      <c r="C5" s="247"/>
      <c r="D5" s="239"/>
      <c r="E5" s="224" t="s">
        <v>736</v>
      </c>
      <c r="F5" s="224" t="s">
        <v>736</v>
      </c>
      <c r="G5" s="224" t="s">
        <v>736</v>
      </c>
      <c r="H5" s="224" t="s">
        <v>736</v>
      </c>
      <c r="I5" s="224" t="s">
        <v>736</v>
      </c>
      <c r="J5" s="224" t="s">
        <v>736</v>
      </c>
      <c r="K5" s="4">
        <v>1</v>
      </c>
      <c r="L5" s="390"/>
    </row>
    <row r="6" spans="1:12">
      <c r="A6" s="224"/>
      <c r="B6" s="224"/>
      <c r="C6" s="238"/>
      <c r="D6" s="240"/>
      <c r="E6" s="246"/>
      <c r="F6" s="224" t="s">
        <v>736</v>
      </c>
      <c r="G6" s="224" t="s">
        <v>736</v>
      </c>
      <c r="H6" s="224" t="s">
        <v>736</v>
      </c>
      <c r="I6" s="224" t="s">
        <v>736</v>
      </c>
      <c r="J6" s="224" t="s">
        <v>736</v>
      </c>
      <c r="K6" s="4">
        <v>1</v>
      </c>
      <c r="L6" s="390"/>
    </row>
    <row r="7" spans="1:12">
      <c r="A7" s="224"/>
      <c r="B7" s="2268" t="str">
        <f>VLOOKUP(E15,SMETKA,2,FALSE)</f>
        <v>ОТЧЕТНИ ДАННИ ПО ЕБК ЗА ИЗПЪЛНЕНИЕТО НА БЮДЖЕТА</v>
      </c>
      <c r="C7" s="2269"/>
      <c r="D7" s="2269"/>
      <c r="E7" s="1017"/>
      <c r="F7" s="1017"/>
      <c r="G7" s="1017"/>
      <c r="H7" s="1017"/>
      <c r="I7" s="1017"/>
      <c r="J7" s="1017"/>
      <c r="K7" s="4">
        <v>1</v>
      </c>
      <c r="L7" s="390"/>
    </row>
    <row r="8" spans="1:12" ht="18.75" customHeight="1">
      <c r="A8" s="224"/>
      <c r="B8" s="224"/>
      <c r="C8" s="238"/>
      <c r="D8" s="240"/>
      <c r="E8" s="321" t="s">
        <v>1333</v>
      </c>
      <c r="F8" s="1097" t="s">
        <v>644</v>
      </c>
      <c r="G8" s="248"/>
      <c r="H8" s="1015" t="s">
        <v>1496</v>
      </c>
      <c r="I8" s="248"/>
      <c r="J8" s="248"/>
      <c r="K8" s="4">
        <v>1</v>
      </c>
      <c r="L8" s="390"/>
    </row>
    <row r="9" spans="1:12" ht="27" customHeight="1">
      <c r="B9" s="2270" t="s">
        <v>710</v>
      </c>
      <c r="C9" s="2271"/>
      <c r="D9" s="2272"/>
      <c r="E9" s="1022">
        <v>43466</v>
      </c>
      <c r="F9" s="1023">
        <v>43830</v>
      </c>
      <c r="G9" s="248"/>
      <c r="H9" s="1832">
        <v>121565598</v>
      </c>
      <c r="I9" s="2212">
        <v>44000004</v>
      </c>
      <c r="J9" s="2213"/>
      <c r="K9" s="4">
        <v>1</v>
      </c>
      <c r="L9" s="390"/>
    </row>
    <row r="10" spans="1:12">
      <c r="A10" s="224"/>
      <c r="B10" s="241" t="s">
        <v>1335</v>
      </c>
      <c r="C10" s="224"/>
      <c r="D10" s="239"/>
      <c r="E10" s="248"/>
      <c r="F10" s="248"/>
      <c r="G10" s="248"/>
      <c r="H10" s="1015"/>
      <c r="I10" s="2214" t="s">
        <v>1630</v>
      </c>
      <c r="J10" s="2214"/>
      <c r="K10" s="4">
        <v>1</v>
      </c>
      <c r="L10" s="390"/>
    </row>
    <row r="11" spans="1:12" ht="6" customHeight="1">
      <c r="A11" s="224"/>
      <c r="B11" s="241"/>
      <c r="C11" s="224"/>
      <c r="D11" s="239"/>
      <c r="E11" s="241"/>
      <c r="F11" s="224"/>
      <c r="G11" s="248"/>
      <c r="H11" s="1015"/>
      <c r="I11" s="2215"/>
      <c r="J11" s="2215"/>
      <c r="K11" s="4">
        <v>1</v>
      </c>
      <c r="L11" s="390"/>
    </row>
    <row r="12" spans="1:12" ht="27" customHeight="1">
      <c r="B12" s="2245" t="str">
        <f>VLOOKUP(F12,PRBK,2,FALSE)</f>
        <v>Съвет за електронни медии</v>
      </c>
      <c r="C12" s="2246"/>
      <c r="D12" s="2247"/>
      <c r="E12" s="1482" t="s">
        <v>1440</v>
      </c>
      <c r="F12" s="1865" t="s">
        <v>1763</v>
      </c>
      <c r="G12" s="248"/>
      <c r="H12" s="1015"/>
      <c r="I12" s="2215"/>
      <c r="J12" s="2215"/>
      <c r="K12" s="4">
        <v>1</v>
      </c>
      <c r="L12" s="390"/>
    </row>
    <row r="13" spans="1:12" ht="18" customHeight="1">
      <c r="B13" s="311" t="s">
        <v>1334</v>
      </c>
      <c r="C13" s="224"/>
      <c r="D13" s="239"/>
      <c r="E13" s="1098"/>
      <c r="F13" s="1015"/>
      <c r="G13" s="248"/>
      <c r="H13" s="1016"/>
      <c r="I13" s="1017"/>
      <c r="J13" s="251"/>
      <c r="K13" s="4">
        <v>1</v>
      </c>
      <c r="L13" s="390"/>
    </row>
    <row r="14" spans="1:12" ht="20.25" customHeight="1">
      <c r="B14" s="241"/>
      <c r="C14" s="224"/>
      <c r="D14" s="239"/>
      <c r="E14" s="1098"/>
      <c r="F14" s="1015"/>
      <c r="G14" s="248"/>
      <c r="H14" s="1016"/>
      <c r="I14" s="1017"/>
      <c r="J14" s="251"/>
      <c r="K14" s="4">
        <v>1</v>
      </c>
      <c r="L14" s="390"/>
    </row>
    <row r="15" spans="1:12" ht="21" customHeight="1">
      <c r="B15" s="241"/>
      <c r="C15" s="224"/>
      <c r="D15" s="1099" t="s">
        <v>1430</v>
      </c>
      <c r="E15" s="1236">
        <v>0</v>
      </c>
      <c r="F15" s="1464" t="str">
        <f>+IF(+E15=0,"БЮДЖЕТ",+IF(+E15=98,"СЕС - КСФ",+IF(+E15=42,"СЕС - РА",+IF(+E15=96,"СЕС - ДЕС",+IF(+E15=97,"СЕС - ДМП",+IF(+E15=33,"Чужди средства"))))))</f>
        <v>БЮДЖЕТ</v>
      </c>
      <c r="G15" s="248"/>
      <c r="H15" s="1016"/>
      <c r="I15" s="1017"/>
      <c r="J15" s="251"/>
      <c r="K15" s="4">
        <v>1</v>
      </c>
      <c r="L15" s="390"/>
    </row>
    <row r="16" spans="1:12" ht="7.5" customHeight="1">
      <c r="A16" s="5"/>
      <c r="B16" s="249"/>
      <c r="C16" s="249"/>
      <c r="D16" s="249"/>
      <c r="E16" s="250"/>
      <c r="F16" s="248"/>
      <c r="G16" s="248"/>
      <c r="H16" s="1016"/>
      <c r="I16" s="1017"/>
      <c r="J16" s="251"/>
      <c r="K16" s="4">
        <v>1</v>
      </c>
      <c r="L16" s="390"/>
    </row>
    <row r="17" spans="1:26" ht="6.75" customHeight="1">
      <c r="A17" s="5"/>
      <c r="B17" s="224"/>
      <c r="C17" s="238"/>
      <c r="D17" s="1017"/>
      <c r="E17" s="1017"/>
      <c r="F17" s="1017"/>
      <c r="G17" s="1017"/>
      <c r="H17" s="1017"/>
      <c r="I17" s="1017"/>
      <c r="J17" s="251"/>
      <c r="K17" s="4">
        <v>1</v>
      </c>
      <c r="L17" s="390"/>
    </row>
    <row r="18" spans="1:26" ht="16.5" thickBot="1">
      <c r="B18" s="224"/>
      <c r="C18" s="238"/>
      <c r="D18" s="240"/>
      <c r="F18" s="242"/>
      <c r="G18" s="242"/>
      <c r="H18" s="242"/>
      <c r="I18" s="242"/>
      <c r="J18" s="344" t="s">
        <v>740</v>
      </c>
      <c r="K18" s="4">
        <v>1</v>
      </c>
      <c r="L18" s="390"/>
    </row>
    <row r="19" spans="1:26" ht="22.5" customHeight="1">
      <c r="A19" s="414"/>
      <c r="B19" s="322"/>
      <c r="C19" s="323"/>
      <c r="D19" s="324" t="s">
        <v>1321</v>
      </c>
      <c r="E19" s="320" t="s">
        <v>742</v>
      </c>
      <c r="F19" s="326" t="s">
        <v>1320</v>
      </c>
      <c r="G19" s="327"/>
      <c r="H19" s="328"/>
      <c r="I19" s="327"/>
      <c r="J19" s="329"/>
      <c r="K19" s="4">
        <v>1</v>
      </c>
      <c r="L19" s="412"/>
    </row>
    <row r="20" spans="1:26" ht="49.5" customHeight="1">
      <c r="A20" s="414"/>
      <c r="B20" s="339" t="s">
        <v>692</v>
      </c>
      <c r="C20" s="340" t="s">
        <v>744</v>
      </c>
      <c r="D20" s="341" t="s">
        <v>1319</v>
      </c>
      <c r="E20" s="342">
        <f>$C$3</f>
        <v>2019</v>
      </c>
      <c r="F20" s="343" t="s">
        <v>1318</v>
      </c>
      <c r="G20" s="1874" t="s">
        <v>1317</v>
      </c>
      <c r="H20" s="1875" t="s">
        <v>1016</v>
      </c>
      <c r="I20" s="1875" t="s">
        <v>1306</v>
      </c>
      <c r="J20" s="1876" t="s">
        <v>1307</v>
      </c>
      <c r="K20" s="4">
        <v>1</v>
      </c>
      <c r="L20" s="412"/>
    </row>
    <row r="21" spans="1:26" ht="18.75">
      <c r="A21" s="414"/>
      <c r="B21" s="334"/>
      <c r="C21" s="335"/>
      <c r="D21" s="336" t="s">
        <v>745</v>
      </c>
      <c r="E21" s="337" t="s">
        <v>344</v>
      </c>
      <c r="F21" s="338" t="s">
        <v>345</v>
      </c>
      <c r="G21" s="330" t="s">
        <v>1029</v>
      </c>
      <c r="H21" s="331" t="s">
        <v>1030</v>
      </c>
      <c r="I21" s="332" t="s">
        <v>1003</v>
      </c>
      <c r="J21" s="333" t="s">
        <v>1288</v>
      </c>
      <c r="K21" s="4">
        <v>1</v>
      </c>
      <c r="L21" s="412"/>
    </row>
    <row r="22" spans="1:26" s="284" customFormat="1" ht="18.75" hidden="1" customHeight="1">
      <c r="A22" s="415">
        <v>5</v>
      </c>
      <c r="B22" s="223">
        <v>100</v>
      </c>
      <c r="C22" s="2273" t="s">
        <v>746</v>
      </c>
      <c r="D22" s="2274"/>
      <c r="E22" s="325">
        <f t="shared" ref="E22:J22" si="0">SUM(E23:E27)</f>
        <v>0</v>
      </c>
      <c r="F22" s="325">
        <f t="shared" si="0"/>
        <v>0</v>
      </c>
      <c r="G22" s="538">
        <f t="shared" si="0"/>
        <v>0</v>
      </c>
      <c r="H22" s="539">
        <f t="shared" si="0"/>
        <v>0</v>
      </c>
      <c r="I22" s="540">
        <f t="shared" si="0"/>
        <v>0</v>
      </c>
      <c r="J22" s="541">
        <f t="shared" si="0"/>
        <v>0</v>
      </c>
      <c r="K22" s="1490" t="str">
        <f t="shared" ref="K22:K88" si="1">(IF($E22&lt;&gt;0,$K$2,IF($F22&lt;&gt;0,$K$2,IF($G22&lt;&gt;0,$K$2,IF($H22&lt;&gt;0,$K$2,IF($I22&lt;&gt;0,$K$2,IF($J22&lt;&gt;0,$K$2,"")))))))</f>
        <v/>
      </c>
      <c r="L22" s="413"/>
      <c r="M22" s="1932"/>
      <c r="N22" s="283"/>
      <c r="O22" s="283"/>
      <c r="P22" s="283"/>
      <c r="Q22" s="283"/>
      <c r="R22" s="283"/>
      <c r="S22" s="283"/>
      <c r="T22" s="283"/>
      <c r="U22" s="283"/>
      <c r="V22" s="283"/>
      <c r="W22" s="283"/>
      <c r="X22" s="283"/>
      <c r="Y22" s="283"/>
      <c r="Z22" s="283"/>
    </row>
    <row r="23" spans="1:26" ht="18.75" hidden="1" customHeight="1">
      <c r="A23" s="416">
        <v>10</v>
      </c>
      <c r="B23" s="225"/>
      <c r="C23" s="226">
        <v>101</v>
      </c>
      <c r="D23" s="227" t="s">
        <v>747</v>
      </c>
      <c r="E23" s="552"/>
      <c r="F23" s="553">
        <f>G23+H23+I23+J23</f>
        <v>0</v>
      </c>
      <c r="G23" s="475"/>
      <c r="H23" s="476"/>
      <c r="I23" s="476"/>
      <c r="J23" s="477"/>
      <c r="K23" s="1490" t="str">
        <f t="shared" si="1"/>
        <v/>
      </c>
      <c r="L23" s="413"/>
    </row>
    <row r="24" spans="1:26" hidden="1">
      <c r="A24" s="416">
        <v>15</v>
      </c>
      <c r="B24" s="225"/>
      <c r="C24" s="228">
        <v>102</v>
      </c>
      <c r="D24" s="229" t="s">
        <v>2130</v>
      </c>
      <c r="E24" s="554"/>
      <c r="F24" s="555">
        <f>G24+H24+I24+J24</f>
        <v>0</v>
      </c>
      <c r="G24" s="478"/>
      <c r="H24" s="479"/>
      <c r="I24" s="479"/>
      <c r="J24" s="480"/>
      <c r="K24" s="1490" t="str">
        <f t="shared" si="1"/>
        <v/>
      </c>
      <c r="L24" s="413"/>
      <c r="M24" s="1933"/>
      <c r="N24" s="284"/>
      <c r="O24" s="284"/>
      <c r="P24" s="284"/>
      <c r="Q24" s="284"/>
      <c r="R24" s="284"/>
      <c r="S24" s="284"/>
      <c r="T24" s="284"/>
      <c r="U24" s="284"/>
      <c r="V24" s="284"/>
      <c r="W24" s="284"/>
      <c r="X24" s="284"/>
      <c r="Y24" s="284"/>
      <c r="Z24" s="284"/>
    </row>
    <row r="25" spans="1:26" ht="18.75" hidden="1" customHeight="1">
      <c r="A25" s="416">
        <v>20</v>
      </c>
      <c r="B25" s="225"/>
      <c r="C25" s="228">
        <v>103</v>
      </c>
      <c r="D25" s="229" t="s">
        <v>2131</v>
      </c>
      <c r="E25" s="554"/>
      <c r="F25" s="555">
        <f>G25+H25+I25+J25</f>
        <v>0</v>
      </c>
      <c r="G25" s="478"/>
      <c r="H25" s="479"/>
      <c r="I25" s="479"/>
      <c r="J25" s="480"/>
      <c r="K25" s="1490" t="str">
        <f t="shared" si="1"/>
        <v/>
      </c>
      <c r="L25" s="413"/>
    </row>
    <row r="26" spans="1:26" ht="18.75" hidden="1" customHeight="1">
      <c r="A26" s="416">
        <v>20</v>
      </c>
      <c r="B26" s="225"/>
      <c r="C26" s="228">
        <v>108</v>
      </c>
      <c r="D26" s="230" t="s">
        <v>2132</v>
      </c>
      <c r="E26" s="554"/>
      <c r="F26" s="555">
        <f>G26+H26+I26+J26</f>
        <v>0</v>
      </c>
      <c r="G26" s="478"/>
      <c r="H26" s="479"/>
      <c r="I26" s="479"/>
      <c r="J26" s="480"/>
      <c r="K26" s="1490" t="str">
        <f t="shared" si="1"/>
        <v/>
      </c>
      <c r="L26" s="413"/>
    </row>
    <row r="27" spans="1:26" ht="21" hidden="1" customHeight="1">
      <c r="A27" s="416">
        <v>21</v>
      </c>
      <c r="B27" s="225"/>
      <c r="C27" s="252">
        <v>109</v>
      </c>
      <c r="D27" s="253" t="s">
        <v>1070</v>
      </c>
      <c r="E27" s="556"/>
      <c r="F27" s="557">
        <f>G27+H27+I27+J27</f>
        <v>0</v>
      </c>
      <c r="G27" s="542"/>
      <c r="H27" s="543"/>
      <c r="I27" s="543"/>
      <c r="J27" s="544"/>
      <c r="K27" s="1490" t="str">
        <f t="shared" si="1"/>
        <v/>
      </c>
      <c r="L27" s="413"/>
    </row>
    <row r="28" spans="1:26" s="285" customFormat="1" ht="18.75" hidden="1" customHeight="1">
      <c r="A28" s="417">
        <v>25</v>
      </c>
      <c r="B28" s="254">
        <v>200</v>
      </c>
      <c r="C28" s="2265" t="s">
        <v>748</v>
      </c>
      <c r="D28" s="2266"/>
      <c r="E28" s="258">
        <f t="shared" ref="E28:J28" si="2">SUM(E29:E32)</f>
        <v>0</v>
      </c>
      <c r="F28" s="258">
        <f t="shared" si="2"/>
        <v>0</v>
      </c>
      <c r="G28" s="545">
        <f t="shared" si="2"/>
        <v>0</v>
      </c>
      <c r="H28" s="546">
        <f t="shared" si="2"/>
        <v>0</v>
      </c>
      <c r="I28" s="547">
        <f t="shared" si="2"/>
        <v>0</v>
      </c>
      <c r="J28" s="548">
        <f t="shared" si="2"/>
        <v>0</v>
      </c>
      <c r="K28" s="1490" t="str">
        <f t="shared" si="1"/>
        <v/>
      </c>
      <c r="L28" s="413"/>
      <c r="M28" s="1932"/>
      <c r="N28" s="283"/>
      <c r="O28" s="283"/>
      <c r="P28" s="283"/>
      <c r="Q28" s="283"/>
      <c r="R28" s="283"/>
      <c r="S28" s="283"/>
      <c r="T28" s="283"/>
      <c r="U28" s="283"/>
      <c r="V28" s="283"/>
      <c r="W28" s="283"/>
      <c r="X28" s="283"/>
      <c r="Y28" s="283"/>
      <c r="Z28" s="283"/>
    </row>
    <row r="29" spans="1:26" ht="18.75" hidden="1" customHeight="1">
      <c r="A29" s="416">
        <v>30</v>
      </c>
      <c r="B29" s="232"/>
      <c r="C29" s="226">
        <v>201</v>
      </c>
      <c r="D29" s="227" t="s">
        <v>749</v>
      </c>
      <c r="E29" s="552"/>
      <c r="F29" s="553">
        <f>G29+H29+I29+J29</f>
        <v>0</v>
      </c>
      <c r="G29" s="475"/>
      <c r="H29" s="476"/>
      <c r="I29" s="476"/>
      <c r="J29" s="477"/>
      <c r="K29" s="1490" t="str">
        <f t="shared" si="1"/>
        <v/>
      </c>
      <c r="L29" s="413"/>
    </row>
    <row r="30" spans="1:26" ht="18.75" hidden="1" customHeight="1">
      <c r="A30" s="416">
        <v>35</v>
      </c>
      <c r="B30" s="232"/>
      <c r="C30" s="228">
        <v>202</v>
      </c>
      <c r="D30" s="229" t="s">
        <v>750</v>
      </c>
      <c r="E30" s="554"/>
      <c r="F30" s="555">
        <f>G30+H30+I30+J30</f>
        <v>0</v>
      </c>
      <c r="G30" s="478"/>
      <c r="H30" s="479"/>
      <c r="I30" s="479"/>
      <c r="J30" s="480"/>
      <c r="K30" s="1490" t="str">
        <f t="shared" si="1"/>
        <v/>
      </c>
      <c r="L30" s="413"/>
      <c r="N30" s="285"/>
      <c r="O30" s="285"/>
      <c r="P30" s="285"/>
      <c r="Q30" s="285"/>
      <c r="R30" s="285"/>
      <c r="S30" s="285"/>
      <c r="T30" s="285"/>
      <c r="U30" s="285"/>
      <c r="V30" s="285"/>
      <c r="W30" s="285"/>
      <c r="X30" s="285"/>
      <c r="Y30" s="285"/>
      <c r="Z30" s="285"/>
    </row>
    <row r="31" spans="1:26" ht="18.75" hidden="1" customHeight="1">
      <c r="A31" s="416">
        <v>40</v>
      </c>
      <c r="B31" s="232"/>
      <c r="C31" s="228">
        <v>203</v>
      </c>
      <c r="D31" s="229" t="s">
        <v>751</v>
      </c>
      <c r="E31" s="554"/>
      <c r="F31" s="555">
        <f>G31+H31+I31+J31</f>
        <v>0</v>
      </c>
      <c r="G31" s="478"/>
      <c r="H31" s="479"/>
      <c r="I31" s="479"/>
      <c r="J31" s="480"/>
      <c r="K31" s="1490" t="str">
        <f t="shared" si="1"/>
        <v/>
      </c>
      <c r="L31" s="413"/>
    </row>
    <row r="32" spans="1:26" ht="18.75" hidden="1" customHeight="1">
      <c r="A32" s="416">
        <v>45</v>
      </c>
      <c r="B32" s="232"/>
      <c r="C32" s="252">
        <v>204</v>
      </c>
      <c r="D32" s="259" t="s">
        <v>752</v>
      </c>
      <c r="E32" s="558"/>
      <c r="F32" s="559">
        <f>G32+H32+I32+J32</f>
        <v>0</v>
      </c>
      <c r="G32" s="487"/>
      <c r="H32" s="488"/>
      <c r="I32" s="488"/>
      <c r="J32" s="489"/>
      <c r="K32" s="1490" t="str">
        <f t="shared" si="1"/>
        <v/>
      </c>
      <c r="L32" s="413"/>
    </row>
    <row r="33" spans="1:26" s="285" customFormat="1" ht="18.75" hidden="1" customHeight="1">
      <c r="A33" s="417">
        <v>50</v>
      </c>
      <c r="B33" s="254">
        <v>400</v>
      </c>
      <c r="C33" s="2265" t="s">
        <v>753</v>
      </c>
      <c r="D33" s="2266"/>
      <c r="E33" s="258">
        <f t="shared" ref="E33:J33" si="3">SUM(E34:E38)</f>
        <v>0</v>
      </c>
      <c r="F33" s="258">
        <f t="shared" si="3"/>
        <v>0</v>
      </c>
      <c r="G33" s="545">
        <f t="shared" si="3"/>
        <v>0</v>
      </c>
      <c r="H33" s="546">
        <f t="shared" si="3"/>
        <v>0</v>
      </c>
      <c r="I33" s="547">
        <f t="shared" si="3"/>
        <v>0</v>
      </c>
      <c r="J33" s="548">
        <f t="shared" si="3"/>
        <v>0</v>
      </c>
      <c r="K33" s="1490" t="str">
        <f t="shared" si="1"/>
        <v/>
      </c>
      <c r="L33" s="413"/>
      <c r="M33" s="1932"/>
      <c r="N33" s="283"/>
      <c r="O33" s="283"/>
      <c r="P33" s="283"/>
      <c r="Q33" s="283"/>
      <c r="R33" s="283"/>
      <c r="S33" s="283"/>
      <c r="T33" s="283"/>
      <c r="U33" s="283"/>
      <c r="V33" s="283"/>
      <c r="W33" s="283"/>
      <c r="X33" s="283"/>
      <c r="Y33" s="283"/>
      <c r="Z33" s="283"/>
    </row>
    <row r="34" spans="1:26" ht="18.75" hidden="1" customHeight="1">
      <c r="A34" s="416">
        <v>55</v>
      </c>
      <c r="B34" s="225"/>
      <c r="C34" s="226">
        <v>401</v>
      </c>
      <c r="D34" s="260" t="s">
        <v>754</v>
      </c>
      <c r="E34" s="552"/>
      <c r="F34" s="553">
        <f>G34+H34+I34+J34</f>
        <v>0</v>
      </c>
      <c r="G34" s="475"/>
      <c r="H34" s="476"/>
      <c r="I34" s="476"/>
      <c r="J34" s="477"/>
      <c r="K34" s="1490" t="str">
        <f t="shared" si="1"/>
        <v/>
      </c>
      <c r="L34" s="413"/>
    </row>
    <row r="35" spans="1:26" ht="18.75" hidden="1" customHeight="1">
      <c r="A35" s="416">
        <v>56</v>
      </c>
      <c r="B35" s="225"/>
      <c r="C35" s="228">
        <v>402</v>
      </c>
      <c r="D35" s="261" t="s">
        <v>755</v>
      </c>
      <c r="E35" s="554"/>
      <c r="F35" s="555">
        <f>G35+H35+I35+J35</f>
        <v>0</v>
      </c>
      <c r="G35" s="478"/>
      <c r="H35" s="479"/>
      <c r="I35" s="479"/>
      <c r="J35" s="480"/>
      <c r="K35" s="1490" t="str">
        <f t="shared" si="1"/>
        <v/>
      </c>
      <c r="L35" s="413"/>
      <c r="N35" s="285"/>
      <c r="O35" s="285"/>
      <c r="P35" s="285"/>
      <c r="Q35" s="285"/>
      <c r="R35" s="285"/>
      <c r="S35" s="285"/>
      <c r="T35" s="285"/>
      <c r="U35" s="285"/>
      <c r="V35" s="285"/>
      <c r="W35" s="285"/>
      <c r="X35" s="285"/>
      <c r="Y35" s="285"/>
      <c r="Z35" s="285"/>
    </row>
    <row r="36" spans="1:26" ht="18" hidden="1" customHeight="1">
      <c r="A36" s="416">
        <v>57</v>
      </c>
      <c r="B36" s="225"/>
      <c r="C36" s="228">
        <v>403</v>
      </c>
      <c r="D36" s="282" t="s">
        <v>1308</v>
      </c>
      <c r="E36" s="554"/>
      <c r="F36" s="555">
        <f>G36+H36+I36+J36</f>
        <v>0</v>
      </c>
      <c r="G36" s="478"/>
      <c r="H36" s="479"/>
      <c r="I36" s="479"/>
      <c r="J36" s="480"/>
      <c r="K36" s="1490" t="str">
        <f t="shared" si="1"/>
        <v/>
      </c>
      <c r="L36" s="413"/>
    </row>
    <row r="37" spans="1:26" ht="18.75" hidden="1" customHeight="1">
      <c r="A37" s="416">
        <v>58</v>
      </c>
      <c r="B37" s="238"/>
      <c r="C37" s="228">
        <v>404</v>
      </c>
      <c r="D37" s="261" t="s">
        <v>756</v>
      </c>
      <c r="E37" s="554"/>
      <c r="F37" s="555">
        <f>G37+H37+I37+J37</f>
        <v>0</v>
      </c>
      <c r="G37" s="478"/>
      <c r="H37" s="479"/>
      <c r="I37" s="479"/>
      <c r="J37" s="480"/>
      <c r="K37" s="1490" t="str">
        <f t="shared" si="1"/>
        <v/>
      </c>
      <c r="L37" s="413"/>
    </row>
    <row r="38" spans="1:26" ht="18.75" hidden="1" customHeight="1">
      <c r="A38" s="416">
        <v>59</v>
      </c>
      <c r="B38" s="225"/>
      <c r="C38" s="231">
        <v>411</v>
      </c>
      <c r="D38" s="262" t="s">
        <v>1071</v>
      </c>
      <c r="E38" s="558"/>
      <c r="F38" s="559">
        <f>G38+H38+I38+J38</f>
        <v>0</v>
      </c>
      <c r="G38" s="487"/>
      <c r="H38" s="488"/>
      <c r="I38" s="488"/>
      <c r="J38" s="489"/>
      <c r="K38" s="1490" t="str">
        <f t="shared" si="1"/>
        <v/>
      </c>
      <c r="L38" s="413"/>
    </row>
    <row r="39" spans="1:26" s="285" customFormat="1" ht="18.75" hidden="1" customHeight="1">
      <c r="A39" s="417">
        <v>65</v>
      </c>
      <c r="B39" s="254">
        <v>800</v>
      </c>
      <c r="C39" s="2265" t="s">
        <v>1284</v>
      </c>
      <c r="D39" s="2266"/>
      <c r="E39" s="258">
        <f t="shared" ref="E39:J39" si="4">SUM(E40:E46)</f>
        <v>0</v>
      </c>
      <c r="F39" s="258">
        <f t="shared" si="4"/>
        <v>0</v>
      </c>
      <c r="G39" s="545">
        <f t="shared" si="4"/>
        <v>0</v>
      </c>
      <c r="H39" s="546">
        <f t="shared" si="4"/>
        <v>0</v>
      </c>
      <c r="I39" s="547">
        <f t="shared" si="4"/>
        <v>0</v>
      </c>
      <c r="J39" s="548">
        <f t="shared" si="4"/>
        <v>0</v>
      </c>
      <c r="K39" s="1490" t="str">
        <f t="shared" si="1"/>
        <v/>
      </c>
      <c r="L39" s="413"/>
      <c r="M39" s="1932"/>
      <c r="N39" s="283"/>
      <c r="O39" s="283"/>
      <c r="P39" s="283"/>
      <c r="Q39" s="283"/>
      <c r="R39" s="283"/>
      <c r="S39" s="283"/>
      <c r="T39" s="283"/>
      <c r="U39" s="283"/>
      <c r="V39" s="283"/>
      <c r="W39" s="283"/>
      <c r="X39" s="283"/>
      <c r="Y39" s="283"/>
      <c r="Z39" s="283"/>
    </row>
    <row r="40" spans="1:26" ht="18.75" hidden="1" customHeight="1">
      <c r="A40" s="416">
        <v>70</v>
      </c>
      <c r="B40" s="234"/>
      <c r="C40" s="226">
        <v>801</v>
      </c>
      <c r="D40" s="227" t="s">
        <v>757</v>
      </c>
      <c r="E40" s="552"/>
      <c r="F40" s="553">
        <f t="shared" ref="F40:F46" si="5">G40+H40+I40+J40</f>
        <v>0</v>
      </c>
      <c r="G40" s="475"/>
      <c r="H40" s="476"/>
      <c r="I40" s="476"/>
      <c r="J40" s="477"/>
      <c r="K40" s="1490" t="str">
        <f t="shared" si="1"/>
        <v/>
      </c>
      <c r="L40" s="413"/>
    </row>
    <row r="41" spans="1:26" ht="18.75" hidden="1" customHeight="1">
      <c r="A41" s="416">
        <v>75</v>
      </c>
      <c r="B41" s="234"/>
      <c r="C41" s="228">
        <v>802</v>
      </c>
      <c r="D41" s="229" t="s">
        <v>758</v>
      </c>
      <c r="E41" s="554"/>
      <c r="F41" s="555">
        <f t="shared" si="5"/>
        <v>0</v>
      </c>
      <c r="G41" s="478"/>
      <c r="H41" s="479"/>
      <c r="I41" s="479"/>
      <c r="J41" s="480"/>
      <c r="K41" s="1490" t="str">
        <f t="shared" si="1"/>
        <v/>
      </c>
      <c r="L41" s="413"/>
      <c r="N41" s="285"/>
      <c r="O41" s="285"/>
      <c r="P41" s="285"/>
      <c r="Q41" s="285"/>
      <c r="R41" s="285"/>
      <c r="S41" s="285"/>
      <c r="T41" s="285"/>
      <c r="U41" s="285"/>
      <c r="V41" s="285"/>
      <c r="W41" s="285"/>
      <c r="X41" s="285"/>
      <c r="Y41" s="285"/>
      <c r="Z41" s="285"/>
    </row>
    <row r="42" spans="1:26" ht="18.75" hidden="1" customHeight="1">
      <c r="A42" s="416">
        <v>80</v>
      </c>
      <c r="B42" s="234"/>
      <c r="C42" s="228">
        <v>804</v>
      </c>
      <c r="D42" s="229" t="s">
        <v>759</v>
      </c>
      <c r="E42" s="554"/>
      <c r="F42" s="555">
        <f t="shared" si="5"/>
        <v>0</v>
      </c>
      <c r="G42" s="478"/>
      <c r="H42" s="479"/>
      <c r="I42" s="479"/>
      <c r="J42" s="480"/>
      <c r="K42" s="1490" t="str">
        <f t="shared" si="1"/>
        <v/>
      </c>
      <c r="L42" s="413"/>
    </row>
    <row r="43" spans="1:26" ht="18.75" hidden="1" customHeight="1">
      <c r="A43" s="416">
        <v>85</v>
      </c>
      <c r="B43" s="234"/>
      <c r="C43" s="252">
        <v>809</v>
      </c>
      <c r="D43" s="263" t="s">
        <v>760</v>
      </c>
      <c r="E43" s="554"/>
      <c r="F43" s="555">
        <f t="shared" si="5"/>
        <v>0</v>
      </c>
      <c r="G43" s="478"/>
      <c r="H43" s="479"/>
      <c r="I43" s="479"/>
      <c r="J43" s="480"/>
      <c r="K43" s="1490" t="str">
        <f t="shared" si="1"/>
        <v/>
      </c>
      <c r="L43" s="413"/>
    </row>
    <row r="44" spans="1:26" ht="18.75" hidden="1" customHeight="1">
      <c r="A44" s="416">
        <v>85</v>
      </c>
      <c r="B44" s="234"/>
      <c r="C44" s="252">
        <v>811</v>
      </c>
      <c r="D44" s="263" t="s">
        <v>1444</v>
      </c>
      <c r="E44" s="554"/>
      <c r="F44" s="555">
        <f t="shared" si="5"/>
        <v>0</v>
      </c>
      <c r="G44" s="478"/>
      <c r="H44" s="479"/>
      <c r="I44" s="479"/>
      <c r="J44" s="480"/>
      <c r="K44" s="1490" t="str">
        <f t="shared" si="1"/>
        <v/>
      </c>
      <c r="L44" s="413"/>
    </row>
    <row r="45" spans="1:26" ht="18.75" hidden="1" customHeight="1">
      <c r="A45" s="416">
        <v>85</v>
      </c>
      <c r="B45" s="234"/>
      <c r="C45" s="252">
        <v>812</v>
      </c>
      <c r="D45" s="263" t="s">
        <v>1445</v>
      </c>
      <c r="E45" s="554"/>
      <c r="F45" s="555">
        <f t="shared" si="5"/>
        <v>0</v>
      </c>
      <c r="G45" s="478"/>
      <c r="H45" s="479"/>
      <c r="I45" s="479"/>
      <c r="J45" s="480"/>
      <c r="K45" s="1490" t="str">
        <f t="shared" si="1"/>
        <v/>
      </c>
      <c r="L45" s="413"/>
    </row>
    <row r="46" spans="1:26" ht="18.75" hidden="1" customHeight="1">
      <c r="A46" s="416">
        <v>85</v>
      </c>
      <c r="B46" s="234"/>
      <c r="C46" s="252">
        <v>814</v>
      </c>
      <c r="D46" s="263" t="s">
        <v>1446</v>
      </c>
      <c r="E46" s="558"/>
      <c r="F46" s="559">
        <f t="shared" si="5"/>
        <v>0</v>
      </c>
      <c r="G46" s="487"/>
      <c r="H46" s="488"/>
      <c r="I46" s="488"/>
      <c r="J46" s="489"/>
      <c r="K46" s="1490" t="str">
        <f t="shared" si="1"/>
        <v/>
      </c>
      <c r="L46" s="413"/>
    </row>
    <row r="47" spans="1:26" s="285" customFormat="1" ht="18.75" hidden="1" customHeight="1">
      <c r="A47" s="417">
        <v>95</v>
      </c>
      <c r="B47" s="254">
        <v>1000</v>
      </c>
      <c r="C47" s="255" t="s">
        <v>761</v>
      </c>
      <c r="D47" s="256"/>
      <c r="E47" s="258">
        <f t="shared" ref="E47:J47" si="6">SUM(E48:E51)</f>
        <v>0</v>
      </c>
      <c r="F47" s="258">
        <f t="shared" si="6"/>
        <v>0</v>
      </c>
      <c r="G47" s="545">
        <f t="shared" si="6"/>
        <v>0</v>
      </c>
      <c r="H47" s="546">
        <f t="shared" si="6"/>
        <v>0</v>
      </c>
      <c r="I47" s="547">
        <f t="shared" si="6"/>
        <v>0</v>
      </c>
      <c r="J47" s="548">
        <f t="shared" si="6"/>
        <v>0</v>
      </c>
      <c r="K47" s="1490" t="str">
        <f t="shared" si="1"/>
        <v/>
      </c>
      <c r="L47" s="413"/>
      <c r="M47" s="1932"/>
      <c r="N47" s="283"/>
      <c r="O47" s="283"/>
      <c r="P47" s="283"/>
      <c r="Q47" s="283"/>
      <c r="R47" s="283"/>
      <c r="S47" s="283"/>
      <c r="T47" s="283"/>
      <c r="U47" s="283"/>
      <c r="V47" s="283"/>
      <c r="W47" s="283"/>
      <c r="X47" s="283"/>
      <c r="Y47" s="283"/>
      <c r="Z47" s="283"/>
    </row>
    <row r="48" spans="1:26" ht="18.75" hidden="1" customHeight="1">
      <c r="A48" s="416">
        <v>100</v>
      </c>
      <c r="B48" s="234"/>
      <c r="C48" s="226">
        <v>1001</v>
      </c>
      <c r="D48" s="227" t="s">
        <v>762</v>
      </c>
      <c r="E48" s="552"/>
      <c r="F48" s="553">
        <f>G48+H48+I48+J48</f>
        <v>0</v>
      </c>
      <c r="G48" s="475"/>
      <c r="H48" s="476"/>
      <c r="I48" s="476"/>
      <c r="J48" s="477"/>
      <c r="K48" s="1490" t="str">
        <f t="shared" si="1"/>
        <v/>
      </c>
      <c r="L48" s="413"/>
    </row>
    <row r="49" spans="1:26" ht="18.75" hidden="1" customHeight="1">
      <c r="A49" s="416">
        <v>105</v>
      </c>
      <c r="B49" s="234"/>
      <c r="C49" s="228">
        <v>1002</v>
      </c>
      <c r="D49" s="229" t="s">
        <v>763</v>
      </c>
      <c r="E49" s="554"/>
      <c r="F49" s="555">
        <f>G49+H49+I49+J49</f>
        <v>0</v>
      </c>
      <c r="G49" s="478"/>
      <c r="H49" s="479"/>
      <c r="I49" s="479"/>
      <c r="J49" s="480"/>
      <c r="K49" s="1490" t="str">
        <f t="shared" si="1"/>
        <v/>
      </c>
      <c r="L49" s="413"/>
      <c r="N49" s="285"/>
      <c r="O49" s="285"/>
      <c r="P49" s="285"/>
      <c r="Q49" s="285"/>
      <c r="R49" s="285"/>
      <c r="S49" s="285"/>
      <c r="T49" s="285"/>
      <c r="U49" s="285"/>
      <c r="V49" s="285"/>
      <c r="W49" s="285"/>
      <c r="X49" s="285"/>
      <c r="Y49" s="285"/>
      <c r="Z49" s="285"/>
    </row>
    <row r="50" spans="1:26" ht="18.75" hidden="1" customHeight="1">
      <c r="A50" s="416">
        <v>110</v>
      </c>
      <c r="B50" s="234"/>
      <c r="C50" s="228">
        <v>1004</v>
      </c>
      <c r="D50" s="229" t="s">
        <v>764</v>
      </c>
      <c r="E50" s="554"/>
      <c r="F50" s="555">
        <f>G50+H50+I50+J50</f>
        <v>0</v>
      </c>
      <c r="G50" s="478"/>
      <c r="H50" s="479"/>
      <c r="I50" s="479"/>
      <c r="J50" s="480"/>
      <c r="K50" s="1490" t="str">
        <f t="shared" si="1"/>
        <v/>
      </c>
      <c r="L50" s="413"/>
    </row>
    <row r="51" spans="1:26" ht="18.75" hidden="1" customHeight="1">
      <c r="A51" s="416">
        <v>125</v>
      </c>
      <c r="B51" s="234"/>
      <c r="C51" s="231">
        <v>1007</v>
      </c>
      <c r="D51" s="259" t="s">
        <v>765</v>
      </c>
      <c r="E51" s="558"/>
      <c r="F51" s="559">
        <f>G51+H51+I51+J51</f>
        <v>0</v>
      </c>
      <c r="G51" s="487"/>
      <c r="H51" s="488"/>
      <c r="I51" s="488"/>
      <c r="J51" s="489"/>
      <c r="K51" s="1490" t="str">
        <f t="shared" si="1"/>
        <v/>
      </c>
      <c r="L51" s="413"/>
    </row>
    <row r="52" spans="1:26" s="285" customFormat="1" ht="18.75" hidden="1" customHeight="1">
      <c r="A52" s="417">
        <v>130</v>
      </c>
      <c r="B52" s="254">
        <v>1300</v>
      </c>
      <c r="C52" s="255" t="s">
        <v>766</v>
      </c>
      <c r="D52" s="256"/>
      <c r="E52" s="258">
        <f t="shared" ref="E52:J52" si="7">SUM(E53:E57)</f>
        <v>0</v>
      </c>
      <c r="F52" s="258">
        <f t="shared" si="7"/>
        <v>0</v>
      </c>
      <c r="G52" s="545">
        <f t="shared" si="7"/>
        <v>0</v>
      </c>
      <c r="H52" s="546">
        <f t="shared" si="7"/>
        <v>0</v>
      </c>
      <c r="I52" s="547">
        <f t="shared" si="7"/>
        <v>0</v>
      </c>
      <c r="J52" s="548">
        <f t="shared" si="7"/>
        <v>0</v>
      </c>
      <c r="K52" s="1490" t="str">
        <f t="shared" si="1"/>
        <v/>
      </c>
      <c r="L52" s="413"/>
      <c r="M52" s="1932"/>
      <c r="N52" s="283"/>
      <c r="O52" s="283"/>
      <c r="P52" s="283"/>
      <c r="Q52" s="283"/>
      <c r="R52" s="283"/>
      <c r="S52" s="283"/>
      <c r="T52" s="283"/>
      <c r="U52" s="283"/>
      <c r="V52" s="283"/>
      <c r="W52" s="283"/>
      <c r="X52" s="283"/>
      <c r="Y52" s="283"/>
      <c r="Z52" s="283"/>
    </row>
    <row r="53" spans="1:26" ht="18.75" hidden="1" customHeight="1">
      <c r="A53" s="416">
        <v>135</v>
      </c>
      <c r="B53" s="225"/>
      <c r="C53" s="226">
        <v>1301</v>
      </c>
      <c r="D53" s="227" t="s">
        <v>767</v>
      </c>
      <c r="E53" s="552"/>
      <c r="F53" s="553">
        <f>G53+H53+I53+J53</f>
        <v>0</v>
      </c>
      <c r="G53" s="475"/>
      <c r="H53" s="476"/>
      <c r="I53" s="476"/>
      <c r="J53" s="477"/>
      <c r="K53" s="1490" t="str">
        <f t="shared" si="1"/>
        <v/>
      </c>
      <c r="L53" s="413"/>
    </row>
    <row r="54" spans="1:26" ht="18.75" hidden="1" customHeight="1">
      <c r="A54" s="416">
        <v>140</v>
      </c>
      <c r="B54" s="225"/>
      <c r="C54" s="228">
        <v>1302</v>
      </c>
      <c r="D54" s="264" t="s">
        <v>768</v>
      </c>
      <c r="E54" s="554"/>
      <c r="F54" s="555">
        <f>G54+H54+I54+J54</f>
        <v>0</v>
      </c>
      <c r="G54" s="478"/>
      <c r="H54" s="479"/>
      <c r="I54" s="479"/>
      <c r="J54" s="480"/>
      <c r="K54" s="1490" t="str">
        <f t="shared" si="1"/>
        <v/>
      </c>
      <c r="L54" s="413"/>
      <c r="N54" s="285"/>
      <c r="O54" s="285"/>
      <c r="P54" s="285"/>
      <c r="Q54" s="285"/>
      <c r="R54" s="285"/>
      <c r="S54" s="285"/>
      <c r="T54" s="285"/>
      <c r="U54" s="285"/>
      <c r="V54" s="285"/>
      <c r="W54" s="285"/>
      <c r="X54" s="285"/>
      <c r="Y54" s="285"/>
      <c r="Z54" s="285"/>
    </row>
    <row r="55" spans="1:26" ht="18.75" hidden="1" customHeight="1">
      <c r="A55" s="416">
        <v>145</v>
      </c>
      <c r="B55" s="225"/>
      <c r="C55" s="228">
        <v>1303</v>
      </c>
      <c r="D55" s="264" t="s">
        <v>769</v>
      </c>
      <c r="E55" s="554"/>
      <c r="F55" s="555">
        <f>G55+H55+I55+J55</f>
        <v>0</v>
      </c>
      <c r="G55" s="478"/>
      <c r="H55" s="479"/>
      <c r="I55" s="479"/>
      <c r="J55" s="480"/>
      <c r="K55" s="1490" t="str">
        <f t="shared" si="1"/>
        <v/>
      </c>
      <c r="L55" s="413"/>
    </row>
    <row r="56" spans="1:26" ht="18.75" hidden="1" customHeight="1">
      <c r="A56" s="416"/>
      <c r="B56" s="225"/>
      <c r="C56" s="228">
        <v>1304</v>
      </c>
      <c r="D56" s="264" t="s">
        <v>770</v>
      </c>
      <c r="E56" s="554"/>
      <c r="F56" s="555">
        <f>G56+H56+I56+J56</f>
        <v>0</v>
      </c>
      <c r="G56" s="478"/>
      <c r="H56" s="479"/>
      <c r="I56" s="479"/>
      <c r="J56" s="480"/>
      <c r="K56" s="1490" t="str">
        <f t="shared" si="1"/>
        <v/>
      </c>
      <c r="L56" s="413"/>
    </row>
    <row r="57" spans="1:26" ht="18.75" hidden="1" customHeight="1">
      <c r="A57" s="416">
        <v>150</v>
      </c>
      <c r="B57" s="225"/>
      <c r="C57" s="252">
        <v>1308</v>
      </c>
      <c r="D57" s="265" t="s">
        <v>771</v>
      </c>
      <c r="E57" s="558"/>
      <c r="F57" s="559">
        <f>G57+H57+I57+J57</f>
        <v>0</v>
      </c>
      <c r="G57" s="487"/>
      <c r="H57" s="488"/>
      <c r="I57" s="488"/>
      <c r="J57" s="489"/>
      <c r="K57" s="1490" t="str">
        <f t="shared" si="1"/>
        <v/>
      </c>
      <c r="L57" s="413"/>
    </row>
    <row r="58" spans="1:26" s="285" customFormat="1" ht="18.75" hidden="1" customHeight="1">
      <c r="A58" s="417">
        <v>160</v>
      </c>
      <c r="B58" s="254">
        <v>1400</v>
      </c>
      <c r="C58" s="255" t="s">
        <v>772</v>
      </c>
      <c r="D58" s="256"/>
      <c r="E58" s="258">
        <f t="shared" ref="E58:J58" si="8">SUM(E59:E60)</f>
        <v>0</v>
      </c>
      <c r="F58" s="258">
        <f t="shared" si="8"/>
        <v>0</v>
      </c>
      <c r="G58" s="545">
        <f t="shared" si="8"/>
        <v>0</v>
      </c>
      <c r="H58" s="546">
        <f t="shared" si="8"/>
        <v>0</v>
      </c>
      <c r="I58" s="547">
        <f t="shared" si="8"/>
        <v>0</v>
      </c>
      <c r="J58" s="548">
        <f t="shared" si="8"/>
        <v>0</v>
      </c>
      <c r="K58" s="1490" t="str">
        <f t="shared" si="1"/>
        <v/>
      </c>
      <c r="L58" s="413"/>
      <c r="M58" s="1932"/>
      <c r="N58" s="283"/>
      <c r="O58" s="283"/>
      <c r="P58" s="283"/>
      <c r="Q58" s="283"/>
      <c r="R58" s="283"/>
      <c r="S58" s="283"/>
      <c r="T58" s="283"/>
      <c r="U58" s="283"/>
      <c r="V58" s="283"/>
      <c r="W58" s="283"/>
      <c r="X58" s="283"/>
      <c r="Y58" s="283"/>
      <c r="Z58" s="283"/>
    </row>
    <row r="59" spans="1:26" ht="18.75" hidden="1" customHeight="1">
      <c r="A59" s="416">
        <v>165</v>
      </c>
      <c r="B59" s="225"/>
      <c r="C59" s="226">
        <v>1401</v>
      </c>
      <c r="D59" s="227" t="s">
        <v>773</v>
      </c>
      <c r="E59" s="552"/>
      <c r="F59" s="553">
        <f>G59+H59+I59+J59</f>
        <v>0</v>
      </c>
      <c r="G59" s="475"/>
      <c r="H59" s="476"/>
      <c r="I59" s="476"/>
      <c r="J59" s="477"/>
      <c r="K59" s="1490" t="str">
        <f t="shared" si="1"/>
        <v/>
      </c>
      <c r="L59" s="413"/>
    </row>
    <row r="60" spans="1:26" ht="18.75" hidden="1" customHeight="1">
      <c r="A60" s="416">
        <v>170</v>
      </c>
      <c r="B60" s="225"/>
      <c r="C60" s="231">
        <v>1402</v>
      </c>
      <c r="D60" s="266" t="s">
        <v>774</v>
      </c>
      <c r="E60" s="558"/>
      <c r="F60" s="559">
        <f>G60+H60+I60+J60</f>
        <v>0</v>
      </c>
      <c r="G60" s="487"/>
      <c r="H60" s="488"/>
      <c r="I60" s="488"/>
      <c r="J60" s="489"/>
      <c r="K60" s="1490" t="str">
        <f t="shared" si="1"/>
        <v/>
      </c>
      <c r="L60" s="413"/>
      <c r="N60" s="285"/>
      <c r="O60" s="285"/>
      <c r="P60" s="285"/>
      <c r="Q60" s="285"/>
      <c r="R60" s="285"/>
      <c r="S60" s="285"/>
      <c r="T60" s="285"/>
      <c r="U60" s="285"/>
      <c r="V60" s="285"/>
      <c r="W60" s="285"/>
      <c r="X60" s="285"/>
      <c r="Y60" s="285"/>
      <c r="Z60" s="285"/>
    </row>
    <row r="61" spans="1:26" s="285" customFormat="1" ht="18.75" hidden="1" customHeight="1">
      <c r="A61" s="417">
        <v>175</v>
      </c>
      <c r="B61" s="254">
        <v>1500</v>
      </c>
      <c r="C61" s="255" t="s">
        <v>775</v>
      </c>
      <c r="D61" s="256"/>
      <c r="E61" s="258">
        <f t="shared" ref="E61:J61" si="9">SUM(E62:E63)</f>
        <v>0</v>
      </c>
      <c r="F61" s="258">
        <f t="shared" si="9"/>
        <v>0</v>
      </c>
      <c r="G61" s="545">
        <f t="shared" si="9"/>
        <v>0</v>
      </c>
      <c r="H61" s="546">
        <f t="shared" si="9"/>
        <v>0</v>
      </c>
      <c r="I61" s="547">
        <f t="shared" si="9"/>
        <v>0</v>
      </c>
      <c r="J61" s="548">
        <f t="shared" si="9"/>
        <v>0</v>
      </c>
      <c r="K61" s="1490" t="str">
        <f t="shared" si="1"/>
        <v/>
      </c>
      <c r="L61" s="413"/>
      <c r="M61" s="1932"/>
      <c r="N61" s="283"/>
      <c r="O61" s="283"/>
      <c r="P61" s="283"/>
      <c r="Q61" s="283"/>
      <c r="R61" s="283"/>
      <c r="S61" s="283"/>
      <c r="T61" s="283"/>
      <c r="U61" s="283"/>
      <c r="V61" s="283"/>
      <c r="W61" s="283"/>
      <c r="X61" s="283"/>
      <c r="Y61" s="283"/>
      <c r="Z61" s="283"/>
    </row>
    <row r="62" spans="1:26" ht="18.75" hidden="1" customHeight="1">
      <c r="A62" s="416">
        <v>180</v>
      </c>
      <c r="B62" s="225"/>
      <c r="C62" s="226">
        <v>1501</v>
      </c>
      <c r="D62" s="267" t="s">
        <v>776</v>
      </c>
      <c r="E62" s="552"/>
      <c r="F62" s="553">
        <f>G62+H62+I62+J62</f>
        <v>0</v>
      </c>
      <c r="G62" s="475"/>
      <c r="H62" s="476"/>
      <c r="I62" s="476"/>
      <c r="J62" s="477"/>
      <c r="K62" s="1490" t="str">
        <f t="shared" si="1"/>
        <v/>
      </c>
      <c r="L62" s="413"/>
    </row>
    <row r="63" spans="1:26" ht="18.75" hidden="1" customHeight="1">
      <c r="A63" s="416">
        <v>185</v>
      </c>
      <c r="B63" s="225"/>
      <c r="C63" s="231">
        <v>1502</v>
      </c>
      <c r="D63" s="268" t="s">
        <v>777</v>
      </c>
      <c r="E63" s="558"/>
      <c r="F63" s="559">
        <f>G63+H63+I63+J63</f>
        <v>0</v>
      </c>
      <c r="G63" s="487"/>
      <c r="H63" s="488"/>
      <c r="I63" s="488"/>
      <c r="J63" s="489"/>
      <c r="K63" s="1490" t="str">
        <f t="shared" si="1"/>
        <v/>
      </c>
      <c r="L63" s="413"/>
      <c r="N63" s="285"/>
      <c r="O63" s="285"/>
      <c r="P63" s="285"/>
      <c r="Q63" s="285"/>
      <c r="R63" s="285"/>
      <c r="S63" s="285"/>
      <c r="T63" s="285"/>
      <c r="U63" s="285"/>
      <c r="V63" s="285"/>
      <c r="W63" s="285"/>
      <c r="X63" s="285"/>
      <c r="Y63" s="285"/>
      <c r="Z63" s="285"/>
    </row>
    <row r="64" spans="1:26" ht="18.75" hidden="1" customHeight="1">
      <c r="A64" s="416"/>
      <c r="B64" s="254">
        <v>1600</v>
      </c>
      <c r="C64" s="255" t="s">
        <v>778</v>
      </c>
      <c r="D64" s="256"/>
      <c r="E64" s="257"/>
      <c r="F64" s="258">
        <f>G64+H64+I64+J64</f>
        <v>0</v>
      </c>
      <c r="G64" s="1293"/>
      <c r="H64" s="1294"/>
      <c r="I64" s="1294"/>
      <c r="J64" s="1295"/>
      <c r="K64" s="1490" t="str">
        <f t="shared" si="1"/>
        <v/>
      </c>
      <c r="L64" s="413"/>
    </row>
    <row r="65" spans="1:26" s="285" customFormat="1" ht="18.75" hidden="1" customHeight="1">
      <c r="A65" s="417">
        <v>200</v>
      </c>
      <c r="B65" s="254">
        <v>1700</v>
      </c>
      <c r="C65" s="255" t="s">
        <v>779</v>
      </c>
      <c r="D65" s="256"/>
      <c r="E65" s="258">
        <f t="shared" ref="E65:J65" si="10">SUM(E66:E71)</f>
        <v>0</v>
      </c>
      <c r="F65" s="258">
        <f t="shared" si="10"/>
        <v>0</v>
      </c>
      <c r="G65" s="545">
        <f t="shared" si="10"/>
        <v>0</v>
      </c>
      <c r="H65" s="546">
        <f t="shared" si="10"/>
        <v>0</v>
      </c>
      <c r="I65" s="547">
        <f t="shared" si="10"/>
        <v>0</v>
      </c>
      <c r="J65" s="548">
        <f t="shared" si="10"/>
        <v>0</v>
      </c>
      <c r="K65" s="1490" t="str">
        <f t="shared" si="1"/>
        <v/>
      </c>
      <c r="L65" s="413"/>
      <c r="M65" s="1932"/>
      <c r="N65" s="283"/>
      <c r="O65" s="283"/>
      <c r="P65" s="283"/>
      <c r="Q65" s="283"/>
      <c r="R65" s="283"/>
      <c r="S65" s="283"/>
      <c r="T65" s="283"/>
      <c r="U65" s="283"/>
      <c r="V65" s="283"/>
      <c r="W65" s="283"/>
      <c r="X65" s="283"/>
      <c r="Y65" s="283"/>
      <c r="Z65" s="283"/>
    </row>
    <row r="66" spans="1:26" ht="18.75" hidden="1" customHeight="1">
      <c r="A66" s="416">
        <v>205</v>
      </c>
      <c r="B66" s="225"/>
      <c r="C66" s="226">
        <v>1701</v>
      </c>
      <c r="D66" s="227" t="s">
        <v>780</v>
      </c>
      <c r="E66" s="552"/>
      <c r="F66" s="553">
        <f t="shared" ref="F66:F73" si="11">G66+H66+I66+J66</f>
        <v>0</v>
      </c>
      <c r="G66" s="475"/>
      <c r="H66" s="476"/>
      <c r="I66" s="476"/>
      <c r="J66" s="477"/>
      <c r="K66" s="1490" t="str">
        <f t="shared" si="1"/>
        <v/>
      </c>
      <c r="L66" s="413"/>
    </row>
    <row r="67" spans="1:26" ht="18.75" hidden="1" customHeight="1">
      <c r="A67" s="416">
        <v>210</v>
      </c>
      <c r="B67" s="225"/>
      <c r="C67" s="228">
        <v>1702</v>
      </c>
      <c r="D67" s="229" t="s">
        <v>2133</v>
      </c>
      <c r="E67" s="554"/>
      <c r="F67" s="555">
        <f t="shared" si="11"/>
        <v>0</v>
      </c>
      <c r="G67" s="478"/>
      <c r="H67" s="479"/>
      <c r="I67" s="479"/>
      <c r="J67" s="480"/>
      <c r="K67" s="1490" t="str">
        <f t="shared" si="1"/>
        <v/>
      </c>
      <c r="L67" s="413"/>
      <c r="N67" s="285"/>
      <c r="O67" s="285"/>
      <c r="P67" s="285"/>
      <c r="Q67" s="285"/>
      <c r="R67" s="285"/>
      <c r="S67" s="285"/>
      <c r="T67" s="285"/>
      <c r="U67" s="285"/>
      <c r="V67" s="285"/>
      <c r="W67" s="285"/>
      <c r="X67" s="285"/>
      <c r="Y67" s="285"/>
      <c r="Z67" s="285"/>
    </row>
    <row r="68" spans="1:26" ht="18.75" hidden="1" customHeight="1">
      <c r="A68" s="416">
        <v>215</v>
      </c>
      <c r="B68" s="225"/>
      <c r="C68" s="228">
        <v>1703</v>
      </c>
      <c r="D68" s="229" t="s">
        <v>781</v>
      </c>
      <c r="E68" s="554"/>
      <c r="F68" s="555">
        <f t="shared" si="11"/>
        <v>0</v>
      </c>
      <c r="G68" s="478"/>
      <c r="H68" s="479"/>
      <c r="I68" s="479"/>
      <c r="J68" s="480"/>
      <c r="K68" s="1490" t="str">
        <f t="shared" si="1"/>
        <v/>
      </c>
      <c r="L68" s="413"/>
    </row>
    <row r="69" spans="1:26" ht="18.75" hidden="1" customHeight="1">
      <c r="A69" s="416">
        <v>225</v>
      </c>
      <c r="B69" s="225"/>
      <c r="C69" s="228">
        <v>1706</v>
      </c>
      <c r="D69" s="229" t="s">
        <v>782</v>
      </c>
      <c r="E69" s="554"/>
      <c r="F69" s="555">
        <f t="shared" si="11"/>
        <v>0</v>
      </c>
      <c r="G69" s="478"/>
      <c r="H69" s="479"/>
      <c r="I69" s="479"/>
      <c r="J69" s="480"/>
      <c r="K69" s="1490" t="str">
        <f t="shared" si="1"/>
        <v/>
      </c>
      <c r="L69" s="413"/>
    </row>
    <row r="70" spans="1:26" ht="18.75" hidden="1" customHeight="1">
      <c r="A70" s="416">
        <v>226</v>
      </c>
      <c r="B70" s="225"/>
      <c r="C70" s="228">
        <v>1707</v>
      </c>
      <c r="D70" s="229" t="s">
        <v>783</v>
      </c>
      <c r="E70" s="554"/>
      <c r="F70" s="555">
        <f t="shared" si="11"/>
        <v>0</v>
      </c>
      <c r="G70" s="478"/>
      <c r="H70" s="479"/>
      <c r="I70" s="479"/>
      <c r="J70" s="480"/>
      <c r="K70" s="1490" t="str">
        <f t="shared" si="1"/>
        <v/>
      </c>
      <c r="L70" s="413"/>
    </row>
    <row r="71" spans="1:26" ht="18.75" hidden="1" customHeight="1">
      <c r="A71" s="416">
        <v>227</v>
      </c>
      <c r="B71" s="225"/>
      <c r="C71" s="231">
        <v>1709</v>
      </c>
      <c r="D71" s="259" t="s">
        <v>784</v>
      </c>
      <c r="E71" s="558"/>
      <c r="F71" s="559">
        <f t="shared" si="11"/>
        <v>0</v>
      </c>
      <c r="G71" s="487"/>
      <c r="H71" s="488"/>
      <c r="I71" s="488"/>
      <c r="J71" s="489"/>
      <c r="K71" s="1490" t="str">
        <f t="shared" si="1"/>
        <v/>
      </c>
      <c r="L71" s="413"/>
    </row>
    <row r="72" spans="1:26" s="285" customFormat="1" ht="18.75" hidden="1" customHeight="1">
      <c r="A72" s="417">
        <v>235</v>
      </c>
      <c r="B72" s="254">
        <v>1900</v>
      </c>
      <c r="C72" s="255" t="s">
        <v>786</v>
      </c>
      <c r="D72" s="256"/>
      <c r="E72" s="257"/>
      <c r="F72" s="258">
        <f t="shared" si="11"/>
        <v>0</v>
      </c>
      <c r="G72" s="1293"/>
      <c r="H72" s="1294"/>
      <c r="I72" s="1294"/>
      <c r="J72" s="1295"/>
      <c r="K72" s="1490" t="str">
        <f t="shared" si="1"/>
        <v/>
      </c>
      <c r="L72" s="413"/>
      <c r="M72" s="1932"/>
      <c r="N72" s="283"/>
      <c r="O72" s="283"/>
      <c r="P72" s="283"/>
      <c r="Q72" s="283"/>
      <c r="R72" s="283"/>
      <c r="S72" s="283"/>
      <c r="T72" s="283"/>
      <c r="U72" s="283"/>
      <c r="V72" s="283"/>
      <c r="W72" s="283"/>
      <c r="X72" s="283"/>
      <c r="Y72" s="283"/>
      <c r="Z72" s="283"/>
    </row>
    <row r="73" spans="1:26" s="285" customFormat="1" ht="18.75" hidden="1" customHeight="1">
      <c r="A73" s="417">
        <v>255</v>
      </c>
      <c r="B73" s="254">
        <v>2000</v>
      </c>
      <c r="C73" s="255" t="s">
        <v>787</v>
      </c>
      <c r="D73" s="256"/>
      <c r="E73" s="257"/>
      <c r="F73" s="258">
        <f t="shared" si="11"/>
        <v>0</v>
      </c>
      <c r="G73" s="1293"/>
      <c r="H73" s="1294"/>
      <c r="I73" s="1294"/>
      <c r="J73" s="1295"/>
      <c r="K73" s="1490" t="str">
        <f t="shared" si="1"/>
        <v/>
      </c>
      <c r="L73" s="413"/>
      <c r="M73" s="1932"/>
    </row>
    <row r="74" spans="1:26" s="285" customFormat="1" ht="18.75" hidden="1" customHeight="1">
      <c r="A74" s="417">
        <v>265</v>
      </c>
      <c r="B74" s="254">
        <v>2400</v>
      </c>
      <c r="C74" s="255" t="s">
        <v>788</v>
      </c>
      <c r="D74" s="256"/>
      <c r="E74" s="258">
        <f t="shared" ref="E74:J74" si="12">SUM(E75:E89)</f>
        <v>0</v>
      </c>
      <c r="F74" s="258">
        <f t="shared" si="12"/>
        <v>0</v>
      </c>
      <c r="G74" s="545">
        <f t="shared" si="12"/>
        <v>0</v>
      </c>
      <c r="H74" s="546">
        <f t="shared" si="12"/>
        <v>0</v>
      </c>
      <c r="I74" s="547">
        <f t="shared" si="12"/>
        <v>0</v>
      </c>
      <c r="J74" s="548">
        <f t="shared" si="12"/>
        <v>0</v>
      </c>
      <c r="K74" s="1490" t="str">
        <f t="shared" si="1"/>
        <v/>
      </c>
      <c r="L74" s="413"/>
      <c r="M74" s="1932"/>
    </row>
    <row r="75" spans="1:26" ht="18.75" hidden="1" customHeight="1">
      <c r="A75" s="416">
        <v>270</v>
      </c>
      <c r="B75" s="225"/>
      <c r="C75" s="226">
        <v>2401</v>
      </c>
      <c r="D75" s="267" t="s">
        <v>789</v>
      </c>
      <c r="E75" s="552"/>
      <c r="F75" s="553">
        <f t="shared" ref="F75:F89" si="13">G75+H75+I75+J75</f>
        <v>0</v>
      </c>
      <c r="G75" s="475"/>
      <c r="H75" s="476"/>
      <c r="I75" s="476"/>
      <c r="J75" s="477"/>
      <c r="K75" s="1490" t="str">
        <f t="shared" si="1"/>
        <v/>
      </c>
      <c r="L75" s="413"/>
    </row>
    <row r="76" spans="1:26" ht="18.75" hidden="1" customHeight="1">
      <c r="A76" s="416">
        <v>280</v>
      </c>
      <c r="B76" s="225"/>
      <c r="C76" s="228">
        <v>2403</v>
      </c>
      <c r="D76" s="264" t="s">
        <v>790</v>
      </c>
      <c r="E76" s="554"/>
      <c r="F76" s="555">
        <f t="shared" si="13"/>
        <v>0</v>
      </c>
      <c r="G76" s="478"/>
      <c r="H76" s="479"/>
      <c r="I76" s="479"/>
      <c r="J76" s="480"/>
      <c r="K76" s="1490" t="str">
        <f t="shared" si="1"/>
        <v/>
      </c>
      <c r="L76" s="413"/>
      <c r="N76" s="285"/>
      <c r="O76" s="285"/>
      <c r="P76" s="285"/>
      <c r="Q76" s="285"/>
      <c r="R76" s="285"/>
      <c r="S76" s="285"/>
      <c r="T76" s="285"/>
      <c r="U76" s="285"/>
      <c r="V76" s="285"/>
      <c r="W76" s="285"/>
      <c r="X76" s="285"/>
      <c r="Y76" s="285"/>
      <c r="Z76" s="285"/>
    </row>
    <row r="77" spans="1:26" ht="18.75" hidden="1" customHeight="1">
      <c r="A77" s="416">
        <v>285</v>
      </c>
      <c r="B77" s="225"/>
      <c r="C77" s="228">
        <v>2404</v>
      </c>
      <c r="D77" s="229" t="s">
        <v>791</v>
      </c>
      <c r="E77" s="554"/>
      <c r="F77" s="555">
        <f t="shared" si="13"/>
        <v>0</v>
      </c>
      <c r="G77" s="478"/>
      <c r="H77" s="479"/>
      <c r="I77" s="479"/>
      <c r="J77" s="480"/>
      <c r="K77" s="1490" t="str">
        <f t="shared" si="1"/>
        <v/>
      </c>
      <c r="L77" s="413"/>
    </row>
    <row r="78" spans="1:26" ht="18.75" hidden="1" customHeight="1">
      <c r="A78" s="416">
        <v>290</v>
      </c>
      <c r="B78" s="225"/>
      <c r="C78" s="228">
        <v>2405</v>
      </c>
      <c r="D78" s="264" t="s">
        <v>792</v>
      </c>
      <c r="E78" s="554"/>
      <c r="F78" s="555">
        <f t="shared" si="13"/>
        <v>0</v>
      </c>
      <c r="G78" s="478"/>
      <c r="H78" s="479"/>
      <c r="I78" s="479"/>
      <c r="J78" s="480"/>
      <c r="K78" s="1490" t="str">
        <f t="shared" si="1"/>
        <v/>
      </c>
      <c r="L78" s="413"/>
    </row>
    <row r="79" spans="1:26" ht="18.75" hidden="1" customHeight="1">
      <c r="A79" s="416">
        <v>295</v>
      </c>
      <c r="B79" s="225"/>
      <c r="C79" s="228">
        <v>2406</v>
      </c>
      <c r="D79" s="264" t="s">
        <v>793</v>
      </c>
      <c r="E79" s="554"/>
      <c r="F79" s="555">
        <f t="shared" si="13"/>
        <v>0</v>
      </c>
      <c r="G79" s="478"/>
      <c r="H79" s="479"/>
      <c r="I79" s="479"/>
      <c r="J79" s="480"/>
      <c r="K79" s="1490" t="str">
        <f t="shared" si="1"/>
        <v/>
      </c>
      <c r="L79" s="413"/>
    </row>
    <row r="80" spans="1:26" ht="18.75" hidden="1" customHeight="1">
      <c r="A80" s="416">
        <v>300</v>
      </c>
      <c r="B80" s="225"/>
      <c r="C80" s="228">
        <v>2407</v>
      </c>
      <c r="D80" s="264" t="s">
        <v>794</v>
      </c>
      <c r="E80" s="554"/>
      <c r="F80" s="555">
        <f t="shared" si="13"/>
        <v>0</v>
      </c>
      <c r="G80" s="478"/>
      <c r="H80" s="479"/>
      <c r="I80" s="479"/>
      <c r="J80" s="480"/>
      <c r="K80" s="1490" t="str">
        <f t="shared" si="1"/>
        <v/>
      </c>
      <c r="L80" s="413"/>
    </row>
    <row r="81" spans="1:26" ht="18.75" hidden="1" customHeight="1">
      <c r="A81" s="416">
        <v>305</v>
      </c>
      <c r="B81" s="225"/>
      <c r="C81" s="228">
        <v>2408</v>
      </c>
      <c r="D81" s="264" t="s">
        <v>795</v>
      </c>
      <c r="E81" s="554"/>
      <c r="F81" s="555">
        <f t="shared" si="13"/>
        <v>0</v>
      </c>
      <c r="G81" s="478"/>
      <c r="H81" s="479"/>
      <c r="I81" s="479"/>
      <c r="J81" s="480"/>
      <c r="K81" s="1490" t="str">
        <f t="shared" si="1"/>
        <v/>
      </c>
      <c r="L81" s="413"/>
    </row>
    <row r="82" spans="1:26" ht="18.75" hidden="1" customHeight="1">
      <c r="A82" s="416">
        <v>310</v>
      </c>
      <c r="B82" s="225"/>
      <c r="C82" s="228">
        <v>2409</v>
      </c>
      <c r="D82" s="264" t="s">
        <v>796</v>
      </c>
      <c r="E82" s="554"/>
      <c r="F82" s="555">
        <f t="shared" si="13"/>
        <v>0</v>
      </c>
      <c r="G82" s="478"/>
      <c r="H82" s="479"/>
      <c r="I82" s="479"/>
      <c r="J82" s="480"/>
      <c r="K82" s="1490" t="str">
        <f t="shared" si="1"/>
        <v/>
      </c>
      <c r="L82" s="413"/>
    </row>
    <row r="83" spans="1:26" ht="18.75" hidden="1" customHeight="1">
      <c r="A83" s="416">
        <v>315</v>
      </c>
      <c r="B83" s="225"/>
      <c r="C83" s="228">
        <v>2410</v>
      </c>
      <c r="D83" s="264" t="s">
        <v>797</v>
      </c>
      <c r="E83" s="554"/>
      <c r="F83" s="555">
        <f t="shared" si="13"/>
        <v>0</v>
      </c>
      <c r="G83" s="478"/>
      <c r="H83" s="479"/>
      <c r="I83" s="479"/>
      <c r="J83" s="480"/>
      <c r="K83" s="1490" t="str">
        <f t="shared" si="1"/>
        <v/>
      </c>
      <c r="L83" s="413"/>
    </row>
    <row r="84" spans="1:26" ht="18.75" hidden="1" customHeight="1">
      <c r="A84" s="416">
        <v>325</v>
      </c>
      <c r="B84" s="225"/>
      <c r="C84" s="228">
        <v>2412</v>
      </c>
      <c r="D84" s="229" t="s">
        <v>798</v>
      </c>
      <c r="E84" s="554"/>
      <c r="F84" s="555">
        <f t="shared" si="13"/>
        <v>0</v>
      </c>
      <c r="G84" s="478"/>
      <c r="H84" s="479"/>
      <c r="I84" s="479"/>
      <c r="J84" s="480"/>
      <c r="K84" s="1490" t="str">
        <f t="shared" si="1"/>
        <v/>
      </c>
      <c r="L84" s="413"/>
    </row>
    <row r="85" spans="1:26" ht="18.75" hidden="1" customHeight="1">
      <c r="A85" s="416">
        <v>330</v>
      </c>
      <c r="B85" s="225"/>
      <c r="C85" s="228">
        <v>2413</v>
      </c>
      <c r="D85" s="264" t="s">
        <v>799</v>
      </c>
      <c r="E85" s="554"/>
      <c r="F85" s="555">
        <f t="shared" si="13"/>
        <v>0</v>
      </c>
      <c r="G85" s="478"/>
      <c r="H85" s="479"/>
      <c r="I85" s="479"/>
      <c r="J85" s="480"/>
      <c r="K85" s="1490" t="str">
        <f t="shared" si="1"/>
        <v/>
      </c>
      <c r="L85" s="413"/>
    </row>
    <row r="86" spans="1:26" ht="24.75" hidden="1" customHeight="1">
      <c r="A86" s="418">
        <v>335</v>
      </c>
      <c r="B86" s="225"/>
      <c r="C86" s="228">
        <v>2415</v>
      </c>
      <c r="D86" s="229" t="s">
        <v>800</v>
      </c>
      <c r="E86" s="554"/>
      <c r="F86" s="555">
        <f t="shared" si="13"/>
        <v>0</v>
      </c>
      <c r="G86" s="478"/>
      <c r="H86" s="479"/>
      <c r="I86" s="479"/>
      <c r="J86" s="480"/>
      <c r="K86" s="1490" t="str">
        <f t="shared" si="1"/>
        <v/>
      </c>
      <c r="L86" s="413"/>
    </row>
    <row r="87" spans="1:26" ht="18.75" hidden="1" customHeight="1">
      <c r="A87" s="419">
        <v>340</v>
      </c>
      <c r="B87" s="235"/>
      <c r="C87" s="228">
        <v>2417</v>
      </c>
      <c r="D87" s="269" t="s">
        <v>2191</v>
      </c>
      <c r="E87" s="554"/>
      <c r="F87" s="555">
        <f>G87+H87+I87+J87</f>
        <v>0</v>
      </c>
      <c r="G87" s="478"/>
      <c r="H87" s="479"/>
      <c r="I87" s="479"/>
      <c r="J87" s="480"/>
      <c r="K87" s="1490" t="str">
        <f t="shared" si="1"/>
        <v/>
      </c>
      <c r="L87" s="413"/>
    </row>
    <row r="88" spans="1:26" ht="18.75" hidden="1" customHeight="1">
      <c r="A88" s="419">
        <v>340</v>
      </c>
      <c r="B88" s="235"/>
      <c r="C88" s="228">
        <v>2418</v>
      </c>
      <c r="D88" s="269" t="s">
        <v>801</v>
      </c>
      <c r="E88" s="554"/>
      <c r="F88" s="555">
        <f t="shared" si="13"/>
        <v>0</v>
      </c>
      <c r="G88" s="478"/>
      <c r="H88" s="479"/>
      <c r="I88" s="479"/>
      <c r="J88" s="480"/>
      <c r="K88" s="1490" t="str">
        <f t="shared" si="1"/>
        <v/>
      </c>
      <c r="L88" s="413"/>
    </row>
    <row r="89" spans="1:26" ht="18.75" hidden="1" customHeight="1">
      <c r="A89" s="419">
        <v>345</v>
      </c>
      <c r="B89" s="236"/>
      <c r="C89" s="231">
        <v>2419</v>
      </c>
      <c r="D89" s="266" t="s">
        <v>802</v>
      </c>
      <c r="E89" s="558"/>
      <c r="F89" s="559">
        <f t="shared" si="13"/>
        <v>0</v>
      </c>
      <c r="G89" s="487"/>
      <c r="H89" s="488"/>
      <c r="I89" s="488"/>
      <c r="J89" s="489"/>
      <c r="K89" s="1490" t="str">
        <f t="shared" ref="K89:K154" si="14">(IF($E89&lt;&gt;0,$K$2,IF($F89&lt;&gt;0,$K$2,IF($G89&lt;&gt;0,$K$2,IF($H89&lt;&gt;0,$K$2,IF($I89&lt;&gt;0,$K$2,IF($J89&lt;&gt;0,$K$2,"")))))))</f>
        <v/>
      </c>
      <c r="L89" s="413"/>
    </row>
    <row r="90" spans="1:26" s="285" customFormat="1" ht="18.75" customHeight="1">
      <c r="A90" s="420">
        <v>350</v>
      </c>
      <c r="B90" s="254">
        <v>2500</v>
      </c>
      <c r="C90" s="255" t="s">
        <v>803</v>
      </c>
      <c r="D90" s="256"/>
      <c r="E90" s="258">
        <f t="shared" ref="E90:J90" si="15">SUM(E91:E92)</f>
        <v>1200000</v>
      </c>
      <c r="F90" s="258">
        <f t="shared" si="15"/>
        <v>985213</v>
      </c>
      <c r="G90" s="545">
        <f t="shared" si="15"/>
        <v>971063</v>
      </c>
      <c r="H90" s="546">
        <f t="shared" si="15"/>
        <v>0</v>
      </c>
      <c r="I90" s="547">
        <f t="shared" si="15"/>
        <v>14150</v>
      </c>
      <c r="J90" s="548">
        <f t="shared" si="15"/>
        <v>0</v>
      </c>
      <c r="K90" s="1490">
        <f t="shared" si="14"/>
        <v>1</v>
      </c>
      <c r="L90" s="413"/>
      <c r="M90" s="1932"/>
      <c r="N90" s="283"/>
      <c r="O90" s="283"/>
      <c r="P90" s="283"/>
      <c r="Q90" s="283"/>
      <c r="R90" s="283"/>
      <c r="S90" s="283"/>
      <c r="T90" s="283"/>
      <c r="U90" s="283"/>
      <c r="V90" s="283"/>
      <c r="W90" s="283"/>
      <c r="X90" s="283"/>
      <c r="Y90" s="283"/>
      <c r="Z90" s="283"/>
    </row>
    <row r="91" spans="1:26" ht="18.75" customHeight="1">
      <c r="A91" s="419">
        <v>355</v>
      </c>
      <c r="B91" s="235"/>
      <c r="C91" s="226">
        <v>2501</v>
      </c>
      <c r="D91" s="270" t="s">
        <v>804</v>
      </c>
      <c r="E91" s="552">
        <v>1200000</v>
      </c>
      <c r="F91" s="553">
        <f>G91+H91+I91+J91</f>
        <v>985213</v>
      </c>
      <c r="G91" s="475">
        <v>971063</v>
      </c>
      <c r="H91" s="476"/>
      <c r="I91" s="476">
        <v>14150</v>
      </c>
      <c r="J91" s="477"/>
      <c r="K91" s="1490">
        <f t="shared" si="14"/>
        <v>1</v>
      </c>
      <c r="L91" s="413"/>
    </row>
    <row r="92" spans="1:26" ht="18.75" hidden="1" customHeight="1">
      <c r="A92" s="419">
        <v>356</v>
      </c>
      <c r="B92" s="236"/>
      <c r="C92" s="231">
        <v>2502</v>
      </c>
      <c r="D92" s="271" t="s">
        <v>388</v>
      </c>
      <c r="E92" s="558"/>
      <c r="F92" s="559">
        <f>G92+H92+I92+J92</f>
        <v>0</v>
      </c>
      <c r="G92" s="487"/>
      <c r="H92" s="488"/>
      <c r="I92" s="488"/>
      <c r="J92" s="489"/>
      <c r="K92" s="1490" t="str">
        <f t="shared" si="14"/>
        <v/>
      </c>
      <c r="L92" s="413"/>
      <c r="N92" s="285"/>
      <c r="O92" s="285"/>
      <c r="P92" s="285"/>
      <c r="Q92" s="285"/>
      <c r="R92" s="285"/>
      <c r="S92" s="285"/>
      <c r="T92" s="285"/>
      <c r="U92" s="285"/>
      <c r="V92" s="285"/>
      <c r="W92" s="285"/>
      <c r="X92" s="285"/>
      <c r="Y92" s="285"/>
      <c r="Z92" s="285"/>
    </row>
    <row r="93" spans="1:26" s="285" customFormat="1" ht="18.75" hidden="1" customHeight="1">
      <c r="A93" s="421">
        <v>360</v>
      </c>
      <c r="B93" s="254">
        <v>2600</v>
      </c>
      <c r="C93" s="255" t="s">
        <v>389</v>
      </c>
      <c r="D93" s="256"/>
      <c r="E93" s="257"/>
      <c r="F93" s="258">
        <f>G93+H93+I93+J93</f>
        <v>0</v>
      </c>
      <c r="G93" s="1293"/>
      <c r="H93" s="1294"/>
      <c r="I93" s="1294"/>
      <c r="J93" s="1295"/>
      <c r="K93" s="1490" t="str">
        <f t="shared" si="14"/>
        <v/>
      </c>
      <c r="L93" s="413"/>
      <c r="M93" s="1932"/>
      <c r="N93" s="283"/>
      <c r="O93" s="283"/>
      <c r="P93" s="283"/>
      <c r="Q93" s="283"/>
      <c r="R93" s="283"/>
      <c r="S93" s="283"/>
      <c r="T93" s="283"/>
      <c r="U93" s="283"/>
      <c r="V93" s="283"/>
      <c r="W93" s="283"/>
      <c r="X93" s="283"/>
      <c r="Y93" s="283"/>
      <c r="Z93" s="283"/>
    </row>
    <row r="94" spans="1:26" s="285" customFormat="1" ht="18.75" hidden="1" customHeight="1">
      <c r="A94" s="421">
        <v>370</v>
      </c>
      <c r="B94" s="254">
        <v>2700</v>
      </c>
      <c r="C94" s="255" t="s">
        <v>390</v>
      </c>
      <c r="D94" s="256"/>
      <c r="E94" s="258">
        <f t="shared" ref="E94:J94" si="16">SUM(E95:E107)</f>
        <v>0</v>
      </c>
      <c r="F94" s="258">
        <f t="shared" si="16"/>
        <v>0</v>
      </c>
      <c r="G94" s="545">
        <f t="shared" si="16"/>
        <v>0</v>
      </c>
      <c r="H94" s="546">
        <f t="shared" si="16"/>
        <v>0</v>
      </c>
      <c r="I94" s="547">
        <f t="shared" si="16"/>
        <v>0</v>
      </c>
      <c r="J94" s="548">
        <f t="shared" si="16"/>
        <v>0</v>
      </c>
      <c r="K94" s="1490" t="str">
        <f t="shared" si="14"/>
        <v/>
      </c>
      <c r="L94" s="413"/>
      <c r="M94" s="1932"/>
      <c r="N94" s="283"/>
      <c r="O94" s="283"/>
      <c r="P94" s="283"/>
      <c r="Q94" s="283"/>
      <c r="R94" s="283"/>
      <c r="S94" s="283"/>
      <c r="T94" s="283"/>
      <c r="U94" s="283"/>
      <c r="V94" s="283"/>
      <c r="W94" s="283"/>
      <c r="X94" s="283"/>
      <c r="Y94" s="283"/>
      <c r="Z94" s="283"/>
    </row>
    <row r="95" spans="1:26" ht="18.75" hidden="1" customHeight="1">
      <c r="A95" s="422">
        <v>375</v>
      </c>
      <c r="B95" s="225"/>
      <c r="C95" s="226">
        <v>2701</v>
      </c>
      <c r="D95" s="227" t="s">
        <v>391</v>
      </c>
      <c r="E95" s="552"/>
      <c r="F95" s="553">
        <f t="shared" ref="F95:F107" si="17">G95+H95+I95+J95</f>
        <v>0</v>
      </c>
      <c r="G95" s="475"/>
      <c r="H95" s="476"/>
      <c r="I95" s="476"/>
      <c r="J95" s="477"/>
      <c r="K95" s="1490" t="str">
        <f t="shared" si="14"/>
        <v/>
      </c>
      <c r="L95" s="413"/>
      <c r="N95" s="285"/>
      <c r="O95" s="285"/>
      <c r="P95" s="285"/>
      <c r="Q95" s="285"/>
      <c r="R95" s="285"/>
      <c r="S95" s="285"/>
      <c r="T95" s="285"/>
      <c r="U95" s="285"/>
      <c r="V95" s="285"/>
      <c r="W95" s="285"/>
      <c r="X95" s="285"/>
      <c r="Y95" s="285"/>
      <c r="Z95" s="285"/>
    </row>
    <row r="96" spans="1:26" ht="18.75" hidden="1" customHeight="1">
      <c r="A96" s="422">
        <v>380</v>
      </c>
      <c r="B96" s="225"/>
      <c r="C96" s="228" t="s">
        <v>392</v>
      </c>
      <c r="D96" s="229" t="s">
        <v>393</v>
      </c>
      <c r="E96" s="554"/>
      <c r="F96" s="555">
        <f t="shared" si="17"/>
        <v>0</v>
      </c>
      <c r="G96" s="478"/>
      <c r="H96" s="479"/>
      <c r="I96" s="479"/>
      <c r="J96" s="480"/>
      <c r="K96" s="1490" t="str">
        <f t="shared" si="14"/>
        <v/>
      </c>
      <c r="L96" s="413"/>
      <c r="N96" s="285"/>
      <c r="O96" s="285"/>
      <c r="P96" s="285"/>
      <c r="Q96" s="285"/>
      <c r="R96" s="285"/>
      <c r="S96" s="285"/>
      <c r="T96" s="285"/>
      <c r="U96" s="285"/>
      <c r="V96" s="285"/>
      <c r="W96" s="285"/>
      <c r="X96" s="285"/>
      <c r="Y96" s="285"/>
      <c r="Z96" s="285"/>
    </row>
    <row r="97" spans="1:26" ht="18.75" hidden="1" customHeight="1">
      <c r="A97" s="422">
        <v>385</v>
      </c>
      <c r="B97" s="225"/>
      <c r="C97" s="228" t="s">
        <v>394</v>
      </c>
      <c r="D97" s="229" t="s">
        <v>395</v>
      </c>
      <c r="E97" s="554"/>
      <c r="F97" s="555">
        <f t="shared" si="17"/>
        <v>0</v>
      </c>
      <c r="G97" s="478"/>
      <c r="H97" s="479"/>
      <c r="I97" s="479"/>
      <c r="J97" s="480"/>
      <c r="K97" s="1490" t="str">
        <f t="shared" si="14"/>
        <v/>
      </c>
      <c r="L97" s="413"/>
    </row>
    <row r="98" spans="1:26" ht="18.75" hidden="1" customHeight="1">
      <c r="A98" s="422">
        <v>390</v>
      </c>
      <c r="B98" s="237"/>
      <c r="C98" s="228">
        <v>2704</v>
      </c>
      <c r="D98" s="229" t="s">
        <v>396</v>
      </c>
      <c r="E98" s="554"/>
      <c r="F98" s="555">
        <f t="shared" si="17"/>
        <v>0</v>
      </c>
      <c r="G98" s="478"/>
      <c r="H98" s="479"/>
      <c r="I98" s="479"/>
      <c r="J98" s="480"/>
      <c r="K98" s="1490" t="str">
        <f t="shared" si="14"/>
        <v/>
      </c>
      <c r="L98" s="413"/>
    </row>
    <row r="99" spans="1:26" ht="18.75" hidden="1" customHeight="1">
      <c r="A99" s="422">
        <v>395</v>
      </c>
      <c r="B99" s="225"/>
      <c r="C99" s="228" t="s">
        <v>397</v>
      </c>
      <c r="D99" s="229" t="s">
        <v>398</v>
      </c>
      <c r="E99" s="554"/>
      <c r="F99" s="555">
        <f t="shared" si="17"/>
        <v>0</v>
      </c>
      <c r="G99" s="478"/>
      <c r="H99" s="479"/>
      <c r="I99" s="479"/>
      <c r="J99" s="480"/>
      <c r="K99" s="1490" t="str">
        <f t="shared" si="14"/>
        <v/>
      </c>
      <c r="L99" s="413"/>
    </row>
    <row r="100" spans="1:26" ht="18.75" hidden="1" customHeight="1">
      <c r="A100" s="422">
        <v>400</v>
      </c>
      <c r="B100" s="232"/>
      <c r="C100" s="228">
        <v>2706</v>
      </c>
      <c r="D100" s="229" t="s">
        <v>399</v>
      </c>
      <c r="E100" s="554"/>
      <c r="F100" s="555">
        <f t="shared" si="17"/>
        <v>0</v>
      </c>
      <c r="G100" s="478"/>
      <c r="H100" s="479"/>
      <c r="I100" s="479"/>
      <c r="J100" s="480"/>
      <c r="K100" s="1490" t="str">
        <f t="shared" si="14"/>
        <v/>
      </c>
      <c r="L100" s="413"/>
    </row>
    <row r="101" spans="1:26" ht="18.75" hidden="1" customHeight="1">
      <c r="A101" s="422">
        <v>405</v>
      </c>
      <c r="B101" s="225"/>
      <c r="C101" s="228" t="s">
        <v>400</v>
      </c>
      <c r="D101" s="229" t="s">
        <v>401</v>
      </c>
      <c r="E101" s="554"/>
      <c r="F101" s="555">
        <f t="shared" si="17"/>
        <v>0</v>
      </c>
      <c r="G101" s="478"/>
      <c r="H101" s="479"/>
      <c r="I101" s="479"/>
      <c r="J101" s="480"/>
      <c r="K101" s="1490" t="str">
        <f t="shared" si="14"/>
        <v/>
      </c>
      <c r="L101" s="413"/>
    </row>
    <row r="102" spans="1:26" ht="18.75" hidden="1" customHeight="1">
      <c r="A102" s="422">
        <v>410</v>
      </c>
      <c r="B102" s="232"/>
      <c r="C102" s="228" t="s">
        <v>402</v>
      </c>
      <c r="D102" s="229" t="s">
        <v>808</v>
      </c>
      <c r="E102" s="554"/>
      <c r="F102" s="555">
        <f t="shared" si="17"/>
        <v>0</v>
      </c>
      <c r="G102" s="478"/>
      <c r="H102" s="479"/>
      <c r="I102" s="479"/>
      <c r="J102" s="480"/>
      <c r="K102" s="1490" t="str">
        <f t="shared" si="14"/>
        <v/>
      </c>
      <c r="L102" s="413"/>
    </row>
    <row r="103" spans="1:26" ht="18.75" hidden="1" customHeight="1">
      <c r="A103" s="422">
        <v>420</v>
      </c>
      <c r="B103" s="225"/>
      <c r="C103" s="228" t="s">
        <v>809</v>
      </c>
      <c r="D103" s="229" t="s">
        <v>810</v>
      </c>
      <c r="E103" s="554"/>
      <c r="F103" s="555">
        <f t="shared" si="17"/>
        <v>0</v>
      </c>
      <c r="G103" s="478"/>
      <c r="H103" s="479"/>
      <c r="I103" s="479"/>
      <c r="J103" s="480"/>
      <c r="K103" s="1490" t="str">
        <f t="shared" si="14"/>
        <v/>
      </c>
      <c r="L103" s="413"/>
    </row>
    <row r="104" spans="1:26" ht="18.75" hidden="1" customHeight="1">
      <c r="A104" s="422">
        <v>425</v>
      </c>
      <c r="B104" s="225"/>
      <c r="C104" s="228" t="s">
        <v>811</v>
      </c>
      <c r="D104" s="229" t="s">
        <v>812</v>
      </c>
      <c r="E104" s="554"/>
      <c r="F104" s="555">
        <f t="shared" si="17"/>
        <v>0</v>
      </c>
      <c r="G104" s="478"/>
      <c r="H104" s="479"/>
      <c r="I104" s="479"/>
      <c r="J104" s="480"/>
      <c r="K104" s="1490" t="str">
        <f t="shared" si="14"/>
        <v/>
      </c>
      <c r="L104" s="413"/>
    </row>
    <row r="105" spans="1:26" ht="18.75" hidden="1" customHeight="1">
      <c r="A105" s="422">
        <v>430</v>
      </c>
      <c r="B105" s="225"/>
      <c r="C105" s="228" t="s">
        <v>813</v>
      </c>
      <c r="D105" s="229" t="s">
        <v>814</v>
      </c>
      <c r="E105" s="554"/>
      <c r="F105" s="555">
        <f t="shared" si="17"/>
        <v>0</v>
      </c>
      <c r="G105" s="478"/>
      <c r="H105" s="479"/>
      <c r="I105" s="479"/>
      <c r="J105" s="480"/>
      <c r="K105" s="1490" t="str">
        <f t="shared" si="14"/>
        <v/>
      </c>
      <c r="L105" s="413"/>
    </row>
    <row r="106" spans="1:26" ht="18.75" hidden="1" customHeight="1">
      <c r="A106" s="422">
        <v>436</v>
      </c>
      <c r="B106" s="225"/>
      <c r="C106" s="228" t="s">
        <v>815</v>
      </c>
      <c r="D106" s="272" t="s">
        <v>816</v>
      </c>
      <c r="E106" s="554"/>
      <c r="F106" s="555">
        <f t="shared" si="17"/>
        <v>0</v>
      </c>
      <c r="G106" s="478"/>
      <c r="H106" s="479"/>
      <c r="I106" s="479"/>
      <c r="J106" s="480"/>
      <c r="K106" s="1490" t="str">
        <f t="shared" si="14"/>
        <v/>
      </c>
      <c r="L106" s="413"/>
    </row>
    <row r="107" spans="1:26" ht="18.75" hidden="1" customHeight="1">
      <c r="A107" s="422">
        <v>440</v>
      </c>
      <c r="B107" s="225"/>
      <c r="C107" s="231" t="s">
        <v>817</v>
      </c>
      <c r="D107" s="273" t="s">
        <v>818</v>
      </c>
      <c r="E107" s="558"/>
      <c r="F107" s="559">
        <f t="shared" si="17"/>
        <v>0</v>
      </c>
      <c r="G107" s="487"/>
      <c r="H107" s="488"/>
      <c r="I107" s="488"/>
      <c r="J107" s="489"/>
      <c r="K107" s="1490" t="str">
        <f t="shared" si="14"/>
        <v/>
      </c>
      <c r="L107" s="413"/>
    </row>
    <row r="108" spans="1:26" s="285" customFormat="1" ht="18.75" customHeight="1">
      <c r="A108" s="421">
        <v>445</v>
      </c>
      <c r="B108" s="254">
        <v>2800</v>
      </c>
      <c r="C108" s="255" t="s">
        <v>819</v>
      </c>
      <c r="D108" s="256"/>
      <c r="E108" s="258">
        <f>+E109+E110+E111</f>
        <v>0</v>
      </c>
      <c r="F108" s="258">
        <f>+F109+F110+F111</f>
        <v>180516</v>
      </c>
      <c r="G108" s="545">
        <f>+G109+G110+G111</f>
        <v>179671</v>
      </c>
      <c r="H108" s="546">
        <f>SUM(H109:H111)</f>
        <v>0</v>
      </c>
      <c r="I108" s="547">
        <f>+I109+I110+I111</f>
        <v>0</v>
      </c>
      <c r="J108" s="548">
        <f>SUM(J109:J111)</f>
        <v>845</v>
      </c>
      <c r="K108" s="1490">
        <f t="shared" si="14"/>
        <v>1</v>
      </c>
      <c r="L108" s="413"/>
      <c r="M108" s="1932"/>
      <c r="N108" s="283"/>
      <c r="O108" s="283"/>
      <c r="P108" s="283"/>
      <c r="Q108" s="283"/>
      <c r="R108" s="283"/>
      <c r="S108" s="283"/>
      <c r="T108" s="283"/>
      <c r="U108" s="283"/>
      <c r="V108" s="283"/>
      <c r="W108" s="283"/>
      <c r="X108" s="283"/>
      <c r="Y108" s="283"/>
      <c r="Z108" s="283"/>
    </row>
    <row r="109" spans="1:26" ht="32.25" hidden="1" customHeight="1">
      <c r="A109" s="422">
        <v>450</v>
      </c>
      <c r="B109" s="225"/>
      <c r="C109" s="226">
        <v>2801</v>
      </c>
      <c r="D109" s="267" t="s">
        <v>820</v>
      </c>
      <c r="E109" s="552"/>
      <c r="F109" s="553">
        <f>G109+H109+I109+J109</f>
        <v>0</v>
      </c>
      <c r="G109" s="475"/>
      <c r="H109" s="476"/>
      <c r="I109" s="476"/>
      <c r="J109" s="477"/>
      <c r="K109" s="1490" t="str">
        <f t="shared" si="14"/>
        <v/>
      </c>
      <c r="L109" s="413"/>
    </row>
    <row r="110" spans="1:26" ht="18.75" customHeight="1">
      <c r="A110" s="422">
        <v>455</v>
      </c>
      <c r="B110" s="225"/>
      <c r="C110" s="228">
        <v>2802</v>
      </c>
      <c r="D110" s="269" t="s">
        <v>821</v>
      </c>
      <c r="E110" s="554">
        <v>0</v>
      </c>
      <c r="F110" s="555">
        <f>G110+H110+I110+J110</f>
        <v>180516</v>
      </c>
      <c r="G110" s="478">
        <v>179671</v>
      </c>
      <c r="H110" s="479"/>
      <c r="I110" s="479"/>
      <c r="J110" s="480">
        <v>845</v>
      </c>
      <c r="K110" s="1490">
        <f t="shared" si="14"/>
        <v>1</v>
      </c>
      <c r="L110" s="413"/>
      <c r="N110" s="285"/>
      <c r="O110" s="285"/>
      <c r="P110" s="285"/>
      <c r="Q110" s="285"/>
      <c r="R110" s="285"/>
      <c r="S110" s="285"/>
      <c r="T110" s="285"/>
      <c r="U110" s="285"/>
      <c r="V110" s="285"/>
      <c r="W110" s="285"/>
      <c r="X110" s="285"/>
      <c r="Y110" s="285"/>
      <c r="Z110" s="285"/>
    </row>
    <row r="111" spans="1:26" ht="18.75" hidden="1" customHeight="1">
      <c r="A111" s="422">
        <v>455</v>
      </c>
      <c r="B111" s="225"/>
      <c r="C111" s="231">
        <v>2809</v>
      </c>
      <c r="D111" s="274" t="s">
        <v>565</v>
      </c>
      <c r="E111" s="558"/>
      <c r="F111" s="559">
        <f>G111+H111+I111+J111</f>
        <v>0</v>
      </c>
      <c r="G111" s="487"/>
      <c r="H111" s="488"/>
      <c r="I111" s="488"/>
      <c r="J111" s="489"/>
      <c r="K111" s="1490" t="str">
        <f t="shared" si="14"/>
        <v/>
      </c>
      <c r="L111" s="413"/>
      <c r="N111" s="285"/>
      <c r="O111" s="285"/>
      <c r="P111" s="285"/>
      <c r="Q111" s="285"/>
      <c r="R111" s="285"/>
      <c r="S111" s="285"/>
      <c r="T111" s="285"/>
      <c r="U111" s="285"/>
      <c r="V111" s="285"/>
      <c r="W111" s="285"/>
      <c r="X111" s="285"/>
      <c r="Y111" s="285"/>
      <c r="Z111" s="285"/>
    </row>
    <row r="112" spans="1:26" s="285" customFormat="1" ht="18.75" customHeight="1">
      <c r="A112" s="421">
        <v>470</v>
      </c>
      <c r="B112" s="254">
        <v>3600</v>
      </c>
      <c r="C112" s="255" t="s">
        <v>1300</v>
      </c>
      <c r="D112" s="256"/>
      <c r="E112" s="258">
        <f t="shared" ref="E112:J112" si="18">SUM(E113:E120)</f>
        <v>0</v>
      </c>
      <c r="F112" s="258">
        <f t="shared" si="18"/>
        <v>16714</v>
      </c>
      <c r="G112" s="545">
        <f t="shared" si="18"/>
        <v>4928</v>
      </c>
      <c r="H112" s="546">
        <f t="shared" si="18"/>
        <v>0</v>
      </c>
      <c r="I112" s="547">
        <f t="shared" si="18"/>
        <v>12631</v>
      </c>
      <c r="J112" s="548">
        <f t="shared" si="18"/>
        <v>-845</v>
      </c>
      <c r="K112" s="1490">
        <f t="shared" si="14"/>
        <v>1</v>
      </c>
      <c r="L112" s="413"/>
      <c r="M112" s="1932"/>
      <c r="N112" s="283"/>
      <c r="O112" s="283"/>
      <c r="P112" s="283"/>
      <c r="Q112" s="283"/>
      <c r="R112" s="283"/>
      <c r="S112" s="283"/>
      <c r="T112" s="283"/>
      <c r="U112" s="283"/>
      <c r="V112" s="283"/>
      <c r="W112" s="283"/>
      <c r="X112" s="283"/>
      <c r="Y112" s="283"/>
      <c r="Z112" s="283"/>
    </row>
    <row r="113" spans="1:26" ht="18.75" customHeight="1">
      <c r="A113" s="422">
        <v>475</v>
      </c>
      <c r="B113" s="225"/>
      <c r="C113" s="226">
        <v>3601</v>
      </c>
      <c r="D113" s="267" t="s">
        <v>823</v>
      </c>
      <c r="E113" s="552"/>
      <c r="F113" s="553">
        <f t="shared" ref="F113:F120" si="19">G113+H113+I113+J113</f>
        <v>0</v>
      </c>
      <c r="G113" s="475">
        <v>3</v>
      </c>
      <c r="H113" s="476"/>
      <c r="I113" s="476">
        <v>-3</v>
      </c>
      <c r="J113" s="477"/>
      <c r="K113" s="1490">
        <f t="shared" si="14"/>
        <v>1</v>
      </c>
      <c r="L113" s="413"/>
    </row>
    <row r="114" spans="1:26" ht="18.75" hidden="1" customHeight="1">
      <c r="A114" s="422">
        <v>480</v>
      </c>
      <c r="B114" s="225"/>
      <c r="C114" s="228">
        <v>3605</v>
      </c>
      <c r="D114" s="229" t="s">
        <v>1728</v>
      </c>
      <c r="E114" s="554"/>
      <c r="F114" s="555">
        <f>G114+H114+I114+J114</f>
        <v>0</v>
      </c>
      <c r="G114" s="478"/>
      <c r="H114" s="479"/>
      <c r="I114" s="479"/>
      <c r="J114" s="480"/>
      <c r="K114" s="1490" t="str">
        <f t="shared" si="14"/>
        <v/>
      </c>
      <c r="L114" s="413"/>
      <c r="N114" s="285"/>
      <c r="O114" s="285"/>
      <c r="P114" s="285"/>
      <c r="Q114" s="285"/>
      <c r="R114" s="285"/>
      <c r="S114" s="285"/>
      <c r="T114" s="285"/>
      <c r="U114" s="285"/>
      <c r="V114" s="285"/>
      <c r="W114" s="285"/>
      <c r="X114" s="285"/>
      <c r="Y114" s="285"/>
      <c r="Z114" s="285"/>
    </row>
    <row r="115" spans="1:26" ht="18.75" hidden="1" customHeight="1">
      <c r="A115" s="422">
        <v>480</v>
      </c>
      <c r="B115" s="225"/>
      <c r="C115" s="228">
        <v>3608</v>
      </c>
      <c r="D115" s="229" t="s">
        <v>2190</v>
      </c>
      <c r="E115" s="554"/>
      <c r="F115" s="555">
        <f>G115+H115+I115+J115</f>
        <v>0</v>
      </c>
      <c r="G115" s="478"/>
      <c r="H115" s="479"/>
      <c r="I115" s="479"/>
      <c r="J115" s="480"/>
      <c r="K115" s="1490" t="str">
        <f t="shared" si="14"/>
        <v/>
      </c>
      <c r="L115" s="413"/>
      <c r="N115" s="285"/>
      <c r="O115" s="285"/>
      <c r="P115" s="285"/>
      <c r="Q115" s="285"/>
      <c r="R115" s="285"/>
      <c r="S115" s="285"/>
      <c r="T115" s="285"/>
      <c r="U115" s="285"/>
      <c r="V115" s="285"/>
      <c r="W115" s="285"/>
      <c r="X115" s="285"/>
      <c r="Y115" s="285"/>
      <c r="Z115" s="285"/>
    </row>
    <row r="116" spans="1:26" ht="18.75" hidden="1" customHeight="1">
      <c r="A116" s="422">
        <v>480</v>
      </c>
      <c r="B116" s="225"/>
      <c r="C116" s="228">
        <v>3610</v>
      </c>
      <c r="D116" s="229" t="s">
        <v>1289</v>
      </c>
      <c r="E116" s="554"/>
      <c r="F116" s="555">
        <f t="shared" si="19"/>
        <v>0</v>
      </c>
      <c r="G116" s="478"/>
      <c r="H116" s="479"/>
      <c r="I116" s="479"/>
      <c r="J116" s="480"/>
      <c r="K116" s="1490" t="str">
        <f t="shared" si="14"/>
        <v/>
      </c>
      <c r="L116" s="413"/>
      <c r="N116" s="285"/>
      <c r="O116" s="285"/>
      <c r="P116" s="285"/>
      <c r="Q116" s="285"/>
      <c r="R116" s="285"/>
      <c r="S116" s="285"/>
      <c r="T116" s="285"/>
      <c r="U116" s="285"/>
      <c r="V116" s="285"/>
      <c r="W116" s="285"/>
      <c r="X116" s="285"/>
      <c r="Y116" s="285"/>
      <c r="Z116" s="285"/>
    </row>
    <row r="117" spans="1:26" ht="18.75" customHeight="1">
      <c r="A117" s="422">
        <v>480</v>
      </c>
      <c r="B117" s="225"/>
      <c r="C117" s="228">
        <v>3611</v>
      </c>
      <c r="D117" s="229" t="s">
        <v>824</v>
      </c>
      <c r="E117" s="554"/>
      <c r="F117" s="555">
        <f t="shared" si="19"/>
        <v>156</v>
      </c>
      <c r="G117" s="478">
        <v>156</v>
      </c>
      <c r="H117" s="479"/>
      <c r="I117" s="479"/>
      <c r="J117" s="480"/>
      <c r="K117" s="1490">
        <f t="shared" si="14"/>
        <v>1</v>
      </c>
      <c r="L117" s="413"/>
      <c r="N117" s="285"/>
      <c r="O117" s="285"/>
      <c r="P117" s="285"/>
      <c r="Q117" s="285"/>
      <c r="R117" s="285"/>
      <c r="S117" s="285"/>
      <c r="T117" s="285"/>
      <c r="U117" s="285"/>
      <c r="V117" s="285"/>
      <c r="W117" s="285"/>
      <c r="X117" s="285"/>
      <c r="Y117" s="285"/>
      <c r="Z117" s="285"/>
    </row>
    <row r="118" spans="1:26" ht="18.75" hidden="1" customHeight="1">
      <c r="A118" s="422">
        <v>485</v>
      </c>
      <c r="B118" s="225"/>
      <c r="C118" s="228">
        <v>3612</v>
      </c>
      <c r="D118" s="229" t="s">
        <v>825</v>
      </c>
      <c r="E118" s="554"/>
      <c r="F118" s="555">
        <f t="shared" si="19"/>
        <v>0</v>
      </c>
      <c r="G118" s="478"/>
      <c r="H118" s="479"/>
      <c r="I118" s="479"/>
      <c r="J118" s="480"/>
      <c r="K118" s="1490" t="str">
        <f t="shared" si="14"/>
        <v/>
      </c>
      <c r="L118" s="413"/>
    </row>
    <row r="119" spans="1:26" ht="18.75" customHeight="1">
      <c r="A119" s="422"/>
      <c r="B119" s="225"/>
      <c r="C119" s="228">
        <v>3618</v>
      </c>
      <c r="D119" s="229" t="s">
        <v>1447</v>
      </c>
      <c r="E119" s="554"/>
      <c r="F119" s="555">
        <f t="shared" si="19"/>
        <v>-845</v>
      </c>
      <c r="G119" s="478"/>
      <c r="H119" s="479"/>
      <c r="I119" s="479"/>
      <c r="J119" s="480">
        <v>-845</v>
      </c>
      <c r="K119" s="1490">
        <f t="shared" si="14"/>
        <v>1</v>
      </c>
      <c r="L119" s="413"/>
    </row>
    <row r="120" spans="1:26" ht="18.75" customHeight="1">
      <c r="A120" s="422">
        <v>490</v>
      </c>
      <c r="B120" s="225"/>
      <c r="C120" s="252">
        <v>3619</v>
      </c>
      <c r="D120" s="273" t="s">
        <v>826</v>
      </c>
      <c r="E120" s="558">
        <v>0</v>
      </c>
      <c r="F120" s="559">
        <f t="shared" si="19"/>
        <v>17403</v>
      </c>
      <c r="G120" s="487">
        <v>4769</v>
      </c>
      <c r="H120" s="488"/>
      <c r="I120" s="488">
        <v>12634</v>
      </c>
      <c r="J120" s="489"/>
      <c r="K120" s="1490">
        <f t="shared" si="14"/>
        <v>1</v>
      </c>
      <c r="L120" s="413"/>
    </row>
    <row r="121" spans="1:26" s="285" customFormat="1" ht="18.75" hidden="1" customHeight="1">
      <c r="A121" s="421">
        <v>495</v>
      </c>
      <c r="B121" s="254">
        <v>3700</v>
      </c>
      <c r="C121" s="255" t="s">
        <v>827</v>
      </c>
      <c r="D121" s="256"/>
      <c r="E121" s="258">
        <f t="shared" ref="E121:J121" si="20">SUM(E122:E124)</f>
        <v>0</v>
      </c>
      <c r="F121" s="258">
        <f t="shared" si="20"/>
        <v>0</v>
      </c>
      <c r="G121" s="545">
        <f t="shared" si="20"/>
        <v>0</v>
      </c>
      <c r="H121" s="546">
        <f t="shared" si="20"/>
        <v>0</v>
      </c>
      <c r="I121" s="547">
        <f t="shared" si="20"/>
        <v>0</v>
      </c>
      <c r="J121" s="548">
        <f t="shared" si="20"/>
        <v>0</v>
      </c>
      <c r="K121" s="1490" t="str">
        <f t="shared" si="14"/>
        <v/>
      </c>
      <c r="L121" s="413"/>
      <c r="M121" s="1932"/>
      <c r="N121" s="283"/>
      <c r="O121" s="283"/>
      <c r="P121" s="283"/>
      <c r="Q121" s="283"/>
      <c r="R121" s="283"/>
      <c r="S121" s="283"/>
      <c r="T121" s="283"/>
      <c r="U121" s="283"/>
      <c r="V121" s="283"/>
      <c r="W121" s="283"/>
      <c r="X121" s="283"/>
      <c r="Y121" s="283"/>
      <c r="Z121" s="283"/>
    </row>
    <row r="122" spans="1:26" ht="18.75" hidden="1" customHeight="1">
      <c r="A122" s="422">
        <v>500</v>
      </c>
      <c r="B122" s="225"/>
      <c r="C122" s="226">
        <v>3701</v>
      </c>
      <c r="D122" s="227" t="s">
        <v>828</v>
      </c>
      <c r="E122" s="552"/>
      <c r="F122" s="553">
        <f>G122+H122+I122+J122</f>
        <v>0</v>
      </c>
      <c r="G122" s="475"/>
      <c r="H122" s="476"/>
      <c r="I122" s="476"/>
      <c r="J122" s="477"/>
      <c r="K122" s="1490" t="str">
        <f t="shared" si="14"/>
        <v/>
      </c>
      <c r="L122" s="413"/>
    </row>
    <row r="123" spans="1:26" ht="18.75" hidden="1" customHeight="1">
      <c r="A123" s="422">
        <v>505</v>
      </c>
      <c r="B123" s="225"/>
      <c r="C123" s="228">
        <v>3702</v>
      </c>
      <c r="D123" s="229" t="s">
        <v>829</v>
      </c>
      <c r="E123" s="554"/>
      <c r="F123" s="555">
        <f>G123+H123+I123+J123</f>
        <v>0</v>
      </c>
      <c r="G123" s="478"/>
      <c r="H123" s="479"/>
      <c r="I123" s="479"/>
      <c r="J123" s="480"/>
      <c r="K123" s="1490" t="str">
        <f t="shared" si="14"/>
        <v/>
      </c>
      <c r="L123" s="413"/>
      <c r="N123" s="285"/>
      <c r="O123" s="285"/>
      <c r="P123" s="285"/>
      <c r="Q123" s="285"/>
      <c r="R123" s="285"/>
      <c r="S123" s="285"/>
      <c r="T123" s="285"/>
      <c r="U123" s="285"/>
      <c r="V123" s="285"/>
      <c r="W123" s="285"/>
      <c r="X123" s="285"/>
      <c r="Y123" s="285"/>
      <c r="Z123" s="285"/>
    </row>
    <row r="124" spans="1:26" ht="18.75" hidden="1" customHeight="1">
      <c r="A124" s="422">
        <v>510</v>
      </c>
      <c r="B124" s="225"/>
      <c r="C124" s="231">
        <v>3709</v>
      </c>
      <c r="D124" s="266" t="s">
        <v>830</v>
      </c>
      <c r="E124" s="558"/>
      <c r="F124" s="559">
        <f>G124+H124+I124+J124</f>
        <v>0</v>
      </c>
      <c r="G124" s="487"/>
      <c r="H124" s="488"/>
      <c r="I124" s="488"/>
      <c r="J124" s="489"/>
      <c r="K124" s="1490" t="str">
        <f t="shared" si="14"/>
        <v/>
      </c>
      <c r="L124" s="413"/>
    </row>
    <row r="125" spans="1:26" s="286" customFormat="1" ht="18.75" hidden="1" customHeight="1">
      <c r="A125" s="423">
        <v>515</v>
      </c>
      <c r="B125" s="254">
        <v>4000</v>
      </c>
      <c r="C125" s="255" t="s">
        <v>1347</v>
      </c>
      <c r="D125" s="256"/>
      <c r="E125" s="258">
        <f t="shared" ref="E125:J125" si="21">SUM(E126:E136)</f>
        <v>0</v>
      </c>
      <c r="F125" s="258">
        <f t="shared" si="21"/>
        <v>0</v>
      </c>
      <c r="G125" s="545">
        <f t="shared" si="21"/>
        <v>0</v>
      </c>
      <c r="H125" s="546">
        <f t="shared" si="21"/>
        <v>0</v>
      </c>
      <c r="I125" s="547">
        <f t="shared" si="21"/>
        <v>0</v>
      </c>
      <c r="J125" s="548">
        <f t="shared" si="21"/>
        <v>0</v>
      </c>
      <c r="K125" s="1490" t="str">
        <f t="shared" si="14"/>
        <v/>
      </c>
      <c r="L125" s="413"/>
      <c r="M125" s="1932"/>
      <c r="N125" s="283"/>
      <c r="O125" s="283"/>
      <c r="P125" s="283"/>
      <c r="Q125" s="283"/>
      <c r="R125" s="283"/>
      <c r="S125" s="283"/>
      <c r="T125" s="283"/>
      <c r="U125" s="283"/>
      <c r="V125" s="283"/>
      <c r="W125" s="283"/>
      <c r="X125" s="283"/>
      <c r="Y125" s="283"/>
      <c r="Z125" s="283"/>
    </row>
    <row r="126" spans="1:26" s="287" customFormat="1" ht="18.75" hidden="1" customHeight="1">
      <c r="A126" s="424">
        <v>516</v>
      </c>
      <c r="B126" s="225"/>
      <c r="C126" s="226">
        <v>4021</v>
      </c>
      <c r="D126" s="275" t="s">
        <v>832</v>
      </c>
      <c r="E126" s="552"/>
      <c r="F126" s="553">
        <f t="shared" ref="F126:F138" si="22">G126+H126+I126+J126</f>
        <v>0</v>
      </c>
      <c r="G126" s="475"/>
      <c r="H126" s="476"/>
      <c r="I126" s="476"/>
      <c r="J126" s="477"/>
      <c r="K126" s="1490" t="str">
        <f t="shared" si="14"/>
        <v/>
      </c>
      <c r="L126" s="413"/>
      <c r="M126" s="1932"/>
      <c r="N126" s="283"/>
      <c r="O126" s="283"/>
      <c r="P126" s="283"/>
      <c r="Q126" s="283"/>
      <c r="R126" s="283"/>
      <c r="S126" s="283"/>
      <c r="T126" s="283"/>
      <c r="U126" s="283"/>
      <c r="V126" s="283"/>
      <c r="W126" s="283"/>
      <c r="X126" s="283"/>
      <c r="Y126" s="283"/>
      <c r="Z126" s="283"/>
    </row>
    <row r="127" spans="1:26" s="287" customFormat="1" ht="18.75" hidden="1" customHeight="1">
      <c r="A127" s="424">
        <v>517</v>
      </c>
      <c r="B127" s="225"/>
      <c r="C127" s="228">
        <v>4022</v>
      </c>
      <c r="D127" s="276" t="s">
        <v>482</v>
      </c>
      <c r="E127" s="554"/>
      <c r="F127" s="555">
        <f t="shared" si="22"/>
        <v>0</v>
      </c>
      <c r="G127" s="478"/>
      <c r="H127" s="479"/>
      <c r="I127" s="479"/>
      <c r="J127" s="480"/>
      <c r="K127" s="1490" t="str">
        <f t="shared" si="14"/>
        <v/>
      </c>
      <c r="L127" s="413"/>
      <c r="M127" s="1934"/>
      <c r="N127" s="286"/>
      <c r="O127" s="286"/>
      <c r="P127" s="286"/>
      <c r="Q127" s="286"/>
      <c r="R127" s="286"/>
      <c r="S127" s="286"/>
      <c r="T127" s="286"/>
      <c r="U127" s="286"/>
      <c r="V127" s="286"/>
      <c r="W127" s="286"/>
      <c r="X127" s="286"/>
      <c r="Y127" s="286"/>
      <c r="Z127" s="286"/>
    </row>
    <row r="128" spans="1:26" s="287" customFormat="1" ht="18.75" hidden="1" customHeight="1">
      <c r="A128" s="424">
        <v>518</v>
      </c>
      <c r="B128" s="225"/>
      <c r="C128" s="228">
        <v>4023</v>
      </c>
      <c r="D128" s="276" t="s">
        <v>483</v>
      </c>
      <c r="E128" s="554"/>
      <c r="F128" s="555">
        <f t="shared" si="22"/>
        <v>0</v>
      </c>
      <c r="G128" s="478"/>
      <c r="H128" s="479"/>
      <c r="I128" s="479"/>
      <c r="J128" s="480"/>
      <c r="K128" s="1490" t="str">
        <f t="shared" si="14"/>
        <v/>
      </c>
      <c r="L128" s="413"/>
      <c r="M128" s="1934"/>
    </row>
    <row r="129" spans="1:57" s="287" customFormat="1" ht="18.75" hidden="1" customHeight="1">
      <c r="A129" s="424">
        <v>519</v>
      </c>
      <c r="B129" s="225"/>
      <c r="C129" s="228">
        <v>4024</v>
      </c>
      <c r="D129" s="276" t="s">
        <v>484</v>
      </c>
      <c r="E129" s="554"/>
      <c r="F129" s="555">
        <f t="shared" si="22"/>
        <v>0</v>
      </c>
      <c r="G129" s="478"/>
      <c r="H129" s="479"/>
      <c r="I129" s="479"/>
      <c r="J129" s="480"/>
      <c r="K129" s="1490" t="str">
        <f t="shared" si="14"/>
        <v/>
      </c>
      <c r="L129" s="413"/>
      <c r="M129" s="1934"/>
    </row>
    <row r="130" spans="1:57" s="287" customFormat="1" ht="18.75" hidden="1" customHeight="1">
      <c r="A130" s="424">
        <v>520</v>
      </c>
      <c r="B130" s="225"/>
      <c r="C130" s="228">
        <v>4025</v>
      </c>
      <c r="D130" s="276" t="s">
        <v>485</v>
      </c>
      <c r="E130" s="554"/>
      <c r="F130" s="555">
        <f t="shared" si="22"/>
        <v>0</v>
      </c>
      <c r="G130" s="478"/>
      <c r="H130" s="479"/>
      <c r="I130" s="479"/>
      <c r="J130" s="480"/>
      <c r="K130" s="1490" t="str">
        <f t="shared" si="14"/>
        <v/>
      </c>
      <c r="L130" s="413"/>
      <c r="M130" s="1934"/>
    </row>
    <row r="131" spans="1:57" s="287" customFormat="1" ht="18.75" hidden="1" customHeight="1">
      <c r="A131" s="424">
        <v>521</v>
      </c>
      <c r="B131" s="225"/>
      <c r="C131" s="228">
        <v>4026</v>
      </c>
      <c r="D131" s="276" t="s">
        <v>486</v>
      </c>
      <c r="E131" s="554"/>
      <c r="F131" s="555">
        <f t="shared" si="22"/>
        <v>0</v>
      </c>
      <c r="G131" s="478"/>
      <c r="H131" s="479"/>
      <c r="I131" s="479"/>
      <c r="J131" s="480"/>
      <c r="K131" s="1490" t="str">
        <f t="shared" si="14"/>
        <v/>
      </c>
      <c r="L131" s="413"/>
      <c r="M131" s="1934"/>
    </row>
    <row r="132" spans="1:57" s="287" customFormat="1" ht="18.75" hidden="1" customHeight="1">
      <c r="A132" s="424">
        <v>522</v>
      </c>
      <c r="B132" s="225"/>
      <c r="C132" s="228">
        <v>4029</v>
      </c>
      <c r="D132" s="276" t="s">
        <v>487</v>
      </c>
      <c r="E132" s="554"/>
      <c r="F132" s="555">
        <f t="shared" si="22"/>
        <v>0</v>
      </c>
      <c r="G132" s="478"/>
      <c r="H132" s="479"/>
      <c r="I132" s="479"/>
      <c r="J132" s="480"/>
      <c r="K132" s="1490" t="str">
        <f t="shared" si="14"/>
        <v/>
      </c>
      <c r="L132" s="413"/>
      <c r="M132" s="1934"/>
    </row>
    <row r="133" spans="1:57" s="291" customFormat="1" ht="18.75" hidden="1" customHeight="1">
      <c r="A133" s="424">
        <v>523</v>
      </c>
      <c r="B133" s="225"/>
      <c r="C133" s="228">
        <v>4030</v>
      </c>
      <c r="D133" s="276" t="s">
        <v>488</v>
      </c>
      <c r="E133" s="554"/>
      <c r="F133" s="555">
        <f t="shared" si="22"/>
        <v>0</v>
      </c>
      <c r="G133" s="478"/>
      <c r="H133" s="479"/>
      <c r="I133" s="479"/>
      <c r="J133" s="480"/>
      <c r="K133" s="1490" t="str">
        <f t="shared" si="14"/>
        <v/>
      </c>
      <c r="L133" s="413"/>
      <c r="M133" s="1934"/>
      <c r="N133" s="287"/>
      <c r="O133" s="287"/>
      <c r="P133" s="287"/>
      <c r="Q133" s="287"/>
      <c r="R133" s="287"/>
      <c r="S133" s="287"/>
      <c r="T133" s="287"/>
      <c r="U133" s="287"/>
      <c r="V133" s="287"/>
      <c r="W133" s="287"/>
      <c r="X133" s="287"/>
      <c r="Y133" s="287"/>
      <c r="Z133" s="287"/>
      <c r="AA133" s="288"/>
      <c r="AB133" s="289"/>
      <c r="AC133" s="288"/>
      <c r="AD133" s="288"/>
      <c r="AE133" s="289"/>
      <c r="AF133" s="288"/>
      <c r="AG133" s="288"/>
      <c r="AH133" s="289"/>
      <c r="AI133" s="288"/>
      <c r="AJ133" s="288"/>
      <c r="AK133" s="289"/>
      <c r="AL133" s="288"/>
      <c r="AM133" s="288"/>
      <c r="AN133" s="290"/>
      <c r="AO133" s="288"/>
      <c r="AP133" s="288"/>
      <c r="AQ133" s="289"/>
      <c r="AR133" s="288"/>
      <c r="AS133" s="288"/>
      <c r="AT133" s="289"/>
      <c r="AU133" s="288"/>
      <c r="AV133" s="289"/>
      <c r="AW133" s="290"/>
      <c r="AX133" s="289"/>
      <c r="AY133" s="289"/>
      <c r="AZ133" s="288"/>
      <c r="BA133" s="288"/>
      <c r="BB133" s="289"/>
      <c r="BC133" s="288"/>
      <c r="BE133" s="288"/>
    </row>
    <row r="134" spans="1:57" s="291" customFormat="1" ht="18.75" hidden="1" customHeight="1">
      <c r="A134" s="424">
        <v>523</v>
      </c>
      <c r="B134" s="225"/>
      <c r="C134" s="228">
        <v>4039</v>
      </c>
      <c r="D134" s="276" t="s">
        <v>566</v>
      </c>
      <c r="E134" s="554"/>
      <c r="F134" s="555">
        <f t="shared" si="22"/>
        <v>0</v>
      </c>
      <c r="G134" s="478"/>
      <c r="H134" s="479"/>
      <c r="I134" s="479"/>
      <c r="J134" s="480"/>
      <c r="K134" s="1490" t="str">
        <f t="shared" si="14"/>
        <v/>
      </c>
      <c r="L134" s="413"/>
      <c r="M134" s="1934"/>
      <c r="N134" s="287"/>
      <c r="O134" s="287"/>
      <c r="P134" s="287"/>
      <c r="Q134" s="287"/>
      <c r="R134" s="287"/>
      <c r="S134" s="287"/>
      <c r="T134" s="287"/>
      <c r="U134" s="287"/>
      <c r="V134" s="287"/>
      <c r="W134" s="287"/>
      <c r="X134" s="287"/>
      <c r="Y134" s="287"/>
      <c r="Z134" s="287"/>
      <c r="AA134" s="288"/>
      <c r="AB134" s="289"/>
      <c r="AC134" s="288"/>
      <c r="AD134" s="288"/>
      <c r="AE134" s="289"/>
      <c r="AF134" s="288"/>
      <c r="AG134" s="288"/>
      <c r="AH134" s="289"/>
      <c r="AI134" s="288"/>
      <c r="AJ134" s="288"/>
      <c r="AK134" s="289"/>
      <c r="AL134" s="288"/>
      <c r="AM134" s="288"/>
      <c r="AN134" s="290"/>
      <c r="AO134" s="288"/>
      <c r="AP134" s="288"/>
      <c r="AQ134" s="289"/>
      <c r="AR134" s="288"/>
      <c r="AS134" s="288"/>
      <c r="AT134" s="289"/>
      <c r="AU134" s="288"/>
      <c r="AV134" s="289"/>
      <c r="AW134" s="290"/>
      <c r="AX134" s="289"/>
      <c r="AY134" s="289"/>
      <c r="AZ134" s="288"/>
      <c r="BA134" s="288"/>
      <c r="BB134" s="289"/>
      <c r="BC134" s="288"/>
      <c r="BE134" s="288"/>
    </row>
    <row r="135" spans="1:57" s="291" customFormat="1" ht="18.75" hidden="1" customHeight="1">
      <c r="A135" s="424">
        <v>524</v>
      </c>
      <c r="B135" s="225"/>
      <c r="C135" s="228">
        <v>4040</v>
      </c>
      <c r="D135" s="276" t="s">
        <v>489</v>
      </c>
      <c r="E135" s="554"/>
      <c r="F135" s="555">
        <f t="shared" si="22"/>
        <v>0</v>
      </c>
      <c r="G135" s="478"/>
      <c r="H135" s="479"/>
      <c r="I135" s="479"/>
      <c r="J135" s="480"/>
      <c r="K135" s="1490" t="str">
        <f t="shared" si="14"/>
        <v/>
      </c>
      <c r="L135" s="413"/>
      <c r="M135" s="1934"/>
      <c r="N135" s="287"/>
      <c r="O135" s="287"/>
      <c r="P135" s="287"/>
      <c r="Q135" s="287"/>
      <c r="R135" s="287"/>
      <c r="S135" s="287"/>
      <c r="T135" s="287"/>
      <c r="U135" s="287"/>
      <c r="V135" s="287"/>
      <c r="W135" s="287"/>
      <c r="X135" s="287"/>
      <c r="Y135" s="287"/>
      <c r="Z135" s="287"/>
      <c r="AA135" s="288"/>
      <c r="AB135" s="289"/>
      <c r="AC135" s="288"/>
      <c r="AD135" s="288"/>
      <c r="AE135" s="289"/>
      <c r="AF135" s="288"/>
      <c r="AG135" s="288"/>
      <c r="AH135" s="289"/>
      <c r="AI135" s="288"/>
      <c r="AJ135" s="288"/>
      <c r="AK135" s="289"/>
      <c r="AL135" s="288"/>
      <c r="AM135" s="288"/>
      <c r="AN135" s="290"/>
      <c r="AO135" s="288"/>
      <c r="AP135" s="288"/>
      <c r="AQ135" s="289"/>
      <c r="AR135" s="288"/>
      <c r="AS135" s="288"/>
      <c r="AT135" s="289"/>
      <c r="AU135" s="288"/>
      <c r="AV135" s="289"/>
      <c r="AW135" s="290"/>
      <c r="AX135" s="289"/>
      <c r="AY135" s="289"/>
      <c r="AZ135" s="288"/>
      <c r="BA135" s="288"/>
      <c r="BB135" s="289"/>
      <c r="BC135" s="288"/>
      <c r="BE135" s="288"/>
    </row>
    <row r="136" spans="1:57" s="291" customFormat="1" ht="18.75" hidden="1" customHeight="1">
      <c r="A136" s="424">
        <v>526</v>
      </c>
      <c r="B136" s="225"/>
      <c r="C136" s="252">
        <v>4072</v>
      </c>
      <c r="D136" s="277" t="s">
        <v>490</v>
      </c>
      <c r="E136" s="558"/>
      <c r="F136" s="559">
        <f t="shared" si="22"/>
        <v>0</v>
      </c>
      <c r="G136" s="487"/>
      <c r="H136" s="488"/>
      <c r="I136" s="488"/>
      <c r="J136" s="489"/>
      <c r="K136" s="1490" t="str">
        <f t="shared" si="14"/>
        <v/>
      </c>
      <c r="L136" s="413"/>
      <c r="M136" s="1935"/>
      <c r="N136" s="288"/>
      <c r="O136" s="288"/>
      <c r="P136" s="288"/>
      <c r="Q136" s="288"/>
      <c r="R136" s="288"/>
      <c r="S136" s="288"/>
      <c r="T136" s="288"/>
      <c r="U136" s="288"/>
      <c r="V136" s="288"/>
      <c r="W136" s="288"/>
      <c r="X136" s="288"/>
      <c r="Y136" s="288"/>
      <c r="Z136" s="288"/>
      <c r="AA136" s="288"/>
      <c r="AB136" s="289"/>
      <c r="AC136" s="288"/>
      <c r="AD136" s="288"/>
      <c r="AE136" s="289"/>
      <c r="AF136" s="288"/>
      <c r="AG136" s="288"/>
      <c r="AH136" s="289"/>
      <c r="AI136" s="288"/>
      <c r="AJ136" s="288"/>
      <c r="AK136" s="289"/>
      <c r="AL136" s="288"/>
      <c r="AM136" s="288"/>
      <c r="AN136" s="290"/>
      <c r="AO136" s="288"/>
      <c r="AP136" s="288"/>
      <c r="AQ136" s="289"/>
      <c r="AR136" s="288"/>
      <c r="AS136" s="288"/>
      <c r="AT136" s="289"/>
      <c r="AU136" s="288"/>
      <c r="AV136" s="289"/>
      <c r="AW136" s="290"/>
      <c r="AX136" s="289"/>
      <c r="AY136" s="289"/>
      <c r="AZ136" s="288"/>
      <c r="BA136" s="288"/>
      <c r="BB136" s="289"/>
      <c r="BC136" s="288"/>
      <c r="BE136" s="288"/>
    </row>
    <row r="137" spans="1:57" s="285" customFormat="1" ht="18.75" hidden="1" customHeight="1">
      <c r="A137" s="421">
        <v>540</v>
      </c>
      <c r="B137" s="254">
        <v>4100</v>
      </c>
      <c r="C137" s="255" t="s">
        <v>491</v>
      </c>
      <c r="D137" s="256"/>
      <c r="E137" s="257"/>
      <c r="F137" s="258">
        <f t="shared" si="22"/>
        <v>0</v>
      </c>
      <c r="G137" s="1293"/>
      <c r="H137" s="1294"/>
      <c r="I137" s="1294"/>
      <c r="J137" s="1295"/>
      <c r="K137" s="1490" t="str">
        <f t="shared" si="14"/>
        <v/>
      </c>
      <c r="L137" s="413"/>
      <c r="M137" s="1935"/>
      <c r="N137" s="288"/>
      <c r="O137" s="288"/>
      <c r="P137" s="288"/>
      <c r="Q137" s="288"/>
      <c r="R137" s="288"/>
      <c r="S137" s="288"/>
      <c r="T137" s="288"/>
      <c r="U137" s="288"/>
      <c r="V137" s="288"/>
      <c r="W137" s="288"/>
      <c r="X137" s="288"/>
      <c r="Y137" s="288"/>
      <c r="Z137" s="288"/>
    </row>
    <row r="138" spans="1:57" s="285" customFormat="1" ht="18.75" hidden="1" customHeight="1">
      <c r="A138" s="421">
        <v>550</v>
      </c>
      <c r="B138" s="254">
        <v>4200</v>
      </c>
      <c r="C138" s="255" t="s">
        <v>492</v>
      </c>
      <c r="D138" s="256"/>
      <c r="E138" s="257"/>
      <c r="F138" s="258">
        <f t="shared" si="22"/>
        <v>0</v>
      </c>
      <c r="G138" s="1293"/>
      <c r="H138" s="1294"/>
      <c r="I138" s="1294"/>
      <c r="J138" s="1295"/>
      <c r="K138" s="1490" t="str">
        <f t="shared" si="14"/>
        <v/>
      </c>
      <c r="L138" s="413"/>
      <c r="M138" s="1935"/>
      <c r="N138" s="288"/>
      <c r="O138" s="288"/>
      <c r="P138" s="288"/>
      <c r="Q138" s="288"/>
      <c r="R138" s="288"/>
      <c r="S138" s="288"/>
      <c r="T138" s="288"/>
      <c r="U138" s="288"/>
      <c r="V138" s="288"/>
      <c r="W138" s="288"/>
      <c r="X138" s="288"/>
      <c r="Y138" s="288"/>
      <c r="Z138" s="288"/>
    </row>
    <row r="139" spans="1:57" s="285" customFormat="1" ht="18.75" hidden="1" customHeight="1">
      <c r="A139" s="421">
        <v>560</v>
      </c>
      <c r="B139" s="254" t="s">
        <v>493</v>
      </c>
      <c r="C139" s="255" t="s">
        <v>13</v>
      </c>
      <c r="D139" s="256"/>
      <c r="E139" s="258">
        <f t="shared" ref="E139:J139" si="23">SUM(E140:E141)</f>
        <v>0</v>
      </c>
      <c r="F139" s="258">
        <f t="shared" si="23"/>
        <v>0</v>
      </c>
      <c r="G139" s="545">
        <f t="shared" si="23"/>
        <v>0</v>
      </c>
      <c r="H139" s="546">
        <f t="shared" si="23"/>
        <v>0</v>
      </c>
      <c r="I139" s="547">
        <f t="shared" si="23"/>
        <v>0</v>
      </c>
      <c r="J139" s="548">
        <f t="shared" si="23"/>
        <v>0</v>
      </c>
      <c r="K139" s="1490" t="str">
        <f t="shared" si="14"/>
        <v/>
      </c>
      <c r="L139" s="413"/>
      <c r="M139" s="1932"/>
    </row>
    <row r="140" spans="1:57" ht="18.75" hidden="1" customHeight="1">
      <c r="A140" s="422">
        <v>565</v>
      </c>
      <c r="B140" s="225"/>
      <c r="C140" s="226">
        <v>4501</v>
      </c>
      <c r="D140" s="278" t="s">
        <v>14</v>
      </c>
      <c r="E140" s="552"/>
      <c r="F140" s="553">
        <f>G140+H140+I140+J140</f>
        <v>0</v>
      </c>
      <c r="G140" s="475"/>
      <c r="H140" s="476"/>
      <c r="I140" s="476"/>
      <c r="J140" s="477"/>
      <c r="K140" s="1490" t="str">
        <f t="shared" si="14"/>
        <v/>
      </c>
      <c r="L140" s="413"/>
    </row>
    <row r="141" spans="1:57" ht="18.75" hidden="1" customHeight="1">
      <c r="A141" s="422">
        <v>570</v>
      </c>
      <c r="B141" s="225"/>
      <c r="C141" s="252">
        <v>4503</v>
      </c>
      <c r="D141" s="279" t="s">
        <v>15</v>
      </c>
      <c r="E141" s="558"/>
      <c r="F141" s="559">
        <f>G141+H141+I141+J141</f>
        <v>0</v>
      </c>
      <c r="G141" s="487"/>
      <c r="H141" s="488"/>
      <c r="I141" s="488"/>
      <c r="J141" s="489"/>
      <c r="K141" s="1490" t="str">
        <f t="shared" si="14"/>
        <v/>
      </c>
      <c r="L141" s="413"/>
      <c r="N141" s="285"/>
      <c r="O141" s="285"/>
      <c r="P141" s="285"/>
      <c r="Q141" s="285"/>
      <c r="R141" s="285"/>
      <c r="S141" s="285"/>
      <c r="T141" s="285"/>
      <c r="U141" s="285"/>
      <c r="V141" s="285"/>
      <c r="W141" s="285"/>
      <c r="X141" s="285"/>
      <c r="Y141" s="285"/>
      <c r="Z141" s="285"/>
    </row>
    <row r="142" spans="1:57" s="285" customFormat="1" ht="18.75" hidden="1" customHeight="1">
      <c r="A142" s="421">
        <v>575</v>
      </c>
      <c r="B142" s="254">
        <v>4600</v>
      </c>
      <c r="C142" s="255" t="s">
        <v>16</v>
      </c>
      <c r="D142" s="256"/>
      <c r="E142" s="258">
        <f t="shared" ref="E142:J142" si="24">SUM(E143:E150)</f>
        <v>0</v>
      </c>
      <c r="F142" s="258">
        <f t="shared" si="24"/>
        <v>0</v>
      </c>
      <c r="G142" s="545">
        <f t="shared" si="24"/>
        <v>0</v>
      </c>
      <c r="H142" s="546">
        <f t="shared" si="24"/>
        <v>0</v>
      </c>
      <c r="I142" s="547">
        <f t="shared" si="24"/>
        <v>0</v>
      </c>
      <c r="J142" s="548">
        <f t="shared" si="24"/>
        <v>0</v>
      </c>
      <c r="K142" s="1490" t="str">
        <f t="shared" si="14"/>
        <v/>
      </c>
      <c r="L142" s="413"/>
      <c r="M142" s="1932"/>
      <c r="N142" s="283"/>
      <c r="O142" s="283"/>
      <c r="P142" s="283"/>
      <c r="Q142" s="283"/>
      <c r="R142" s="283"/>
      <c r="S142" s="283"/>
      <c r="T142" s="283"/>
      <c r="U142" s="283"/>
      <c r="V142" s="283"/>
      <c r="W142" s="283"/>
      <c r="X142" s="283"/>
      <c r="Y142" s="283"/>
      <c r="Z142" s="283"/>
    </row>
    <row r="143" spans="1:57" ht="18.75" hidden="1" customHeight="1">
      <c r="A143" s="422">
        <v>580</v>
      </c>
      <c r="B143" s="225"/>
      <c r="C143" s="226">
        <v>4610</v>
      </c>
      <c r="D143" s="280" t="s">
        <v>1309</v>
      </c>
      <c r="E143" s="552"/>
      <c r="F143" s="553">
        <f t="shared" ref="F143:F150" si="25">G143+H143+I143+J143</f>
        <v>0</v>
      </c>
      <c r="G143" s="475"/>
      <c r="H143" s="476"/>
      <c r="I143" s="476"/>
      <c r="J143" s="477"/>
      <c r="K143" s="1490" t="str">
        <f t="shared" si="14"/>
        <v/>
      </c>
      <c r="L143" s="413"/>
    </row>
    <row r="144" spans="1:57" ht="18.75" hidden="1" customHeight="1">
      <c r="A144" s="422">
        <v>585</v>
      </c>
      <c r="B144" s="225"/>
      <c r="C144" s="228">
        <v>4620</v>
      </c>
      <c r="D144" s="272" t="s">
        <v>1310</v>
      </c>
      <c r="E144" s="554"/>
      <c r="F144" s="555">
        <f t="shared" si="25"/>
        <v>0</v>
      </c>
      <c r="G144" s="478"/>
      <c r="H144" s="479"/>
      <c r="I144" s="479"/>
      <c r="J144" s="480"/>
      <c r="K144" s="1490" t="str">
        <f t="shared" si="14"/>
        <v/>
      </c>
      <c r="L144" s="413"/>
      <c r="N144" s="285"/>
      <c r="O144" s="285"/>
      <c r="P144" s="285"/>
      <c r="Q144" s="285"/>
      <c r="R144" s="285"/>
      <c r="S144" s="285"/>
      <c r="T144" s="285"/>
      <c r="U144" s="285"/>
      <c r="V144" s="285"/>
      <c r="W144" s="285"/>
      <c r="X144" s="285"/>
      <c r="Y144" s="285"/>
      <c r="Z144" s="285"/>
    </row>
    <row r="145" spans="1:26" ht="18.75" hidden="1" customHeight="1">
      <c r="A145" s="422">
        <v>590</v>
      </c>
      <c r="B145" s="225"/>
      <c r="C145" s="228">
        <v>4630</v>
      </c>
      <c r="D145" s="272" t="s">
        <v>1311</v>
      </c>
      <c r="E145" s="554"/>
      <c r="F145" s="555">
        <f t="shared" si="25"/>
        <v>0</v>
      </c>
      <c r="G145" s="478"/>
      <c r="H145" s="479"/>
      <c r="I145" s="479"/>
      <c r="J145" s="480"/>
      <c r="K145" s="1490" t="str">
        <f t="shared" si="14"/>
        <v/>
      </c>
      <c r="L145" s="413"/>
    </row>
    <row r="146" spans="1:26" ht="18.75" hidden="1" customHeight="1">
      <c r="A146" s="422">
        <v>595</v>
      </c>
      <c r="B146" s="225"/>
      <c r="C146" s="228">
        <v>4640</v>
      </c>
      <c r="D146" s="272" t="s">
        <v>1312</v>
      </c>
      <c r="E146" s="554"/>
      <c r="F146" s="555">
        <f t="shared" si="25"/>
        <v>0</v>
      </c>
      <c r="G146" s="478"/>
      <c r="H146" s="479"/>
      <c r="I146" s="479"/>
      <c r="J146" s="480"/>
      <c r="K146" s="1490" t="str">
        <f t="shared" si="14"/>
        <v/>
      </c>
      <c r="L146" s="413"/>
    </row>
    <row r="147" spans="1:26" ht="18.75" hidden="1" customHeight="1">
      <c r="A147" s="422">
        <v>600</v>
      </c>
      <c r="B147" s="225"/>
      <c r="C147" s="228">
        <v>4650</v>
      </c>
      <c r="D147" s="272" t="s">
        <v>1313</v>
      </c>
      <c r="E147" s="554"/>
      <c r="F147" s="555">
        <f t="shared" si="25"/>
        <v>0</v>
      </c>
      <c r="G147" s="478"/>
      <c r="H147" s="479"/>
      <c r="I147" s="479"/>
      <c r="J147" s="480"/>
      <c r="K147" s="1490" t="str">
        <f t="shared" si="14"/>
        <v/>
      </c>
      <c r="L147" s="413"/>
    </row>
    <row r="148" spans="1:26" ht="18.75" hidden="1" customHeight="1">
      <c r="A148" s="422">
        <v>605</v>
      </c>
      <c r="B148" s="225"/>
      <c r="C148" s="228">
        <v>4660</v>
      </c>
      <c r="D148" s="272" t="s">
        <v>1314</v>
      </c>
      <c r="E148" s="554"/>
      <c r="F148" s="555">
        <f t="shared" si="25"/>
        <v>0</v>
      </c>
      <c r="G148" s="478"/>
      <c r="H148" s="479"/>
      <c r="I148" s="479"/>
      <c r="J148" s="480"/>
      <c r="K148" s="1490" t="str">
        <f t="shared" si="14"/>
        <v/>
      </c>
      <c r="L148" s="413"/>
    </row>
    <row r="149" spans="1:26" ht="18.75" hidden="1" customHeight="1">
      <c r="A149" s="422">
        <v>610</v>
      </c>
      <c r="B149" s="225"/>
      <c r="C149" s="228">
        <v>4670</v>
      </c>
      <c r="D149" s="272" t="s">
        <v>1316</v>
      </c>
      <c r="E149" s="554"/>
      <c r="F149" s="555">
        <f t="shared" si="25"/>
        <v>0</v>
      </c>
      <c r="G149" s="478"/>
      <c r="H149" s="479"/>
      <c r="I149" s="479"/>
      <c r="J149" s="480"/>
      <c r="K149" s="1490" t="str">
        <f t="shared" si="14"/>
        <v/>
      </c>
      <c r="L149" s="413"/>
    </row>
    <row r="150" spans="1:26" ht="18.75" hidden="1" customHeight="1">
      <c r="A150" s="422">
        <v>615</v>
      </c>
      <c r="B150" s="225"/>
      <c r="C150" s="252">
        <v>4680</v>
      </c>
      <c r="D150" s="281" t="s">
        <v>1315</v>
      </c>
      <c r="E150" s="558"/>
      <c r="F150" s="559">
        <f t="shared" si="25"/>
        <v>0</v>
      </c>
      <c r="G150" s="487"/>
      <c r="H150" s="488"/>
      <c r="I150" s="488"/>
      <c r="J150" s="489"/>
      <c r="K150" s="1490" t="str">
        <f t="shared" si="14"/>
        <v/>
      </c>
      <c r="L150" s="413"/>
    </row>
    <row r="151" spans="1:26" s="285" customFormat="1" ht="18.75" hidden="1" customHeight="1">
      <c r="A151" s="421">
        <v>575</v>
      </c>
      <c r="B151" s="254">
        <v>4700</v>
      </c>
      <c r="C151" s="255" t="s">
        <v>2134</v>
      </c>
      <c r="D151" s="256"/>
      <c r="E151" s="258">
        <f t="shared" ref="E151:J151" si="26">SUM(E152:E159)</f>
        <v>0</v>
      </c>
      <c r="F151" s="258">
        <f t="shared" si="26"/>
        <v>0</v>
      </c>
      <c r="G151" s="545">
        <f t="shared" si="26"/>
        <v>0</v>
      </c>
      <c r="H151" s="546">
        <f t="shared" si="26"/>
        <v>0</v>
      </c>
      <c r="I151" s="547">
        <f t="shared" si="26"/>
        <v>0</v>
      </c>
      <c r="J151" s="548">
        <f t="shared" si="26"/>
        <v>0</v>
      </c>
      <c r="K151" s="1490" t="str">
        <f t="shared" si="14"/>
        <v/>
      </c>
      <c r="L151" s="413"/>
      <c r="M151" s="1932"/>
      <c r="N151" s="283"/>
      <c r="O151" s="283"/>
      <c r="P151" s="283"/>
      <c r="Q151" s="283"/>
      <c r="R151" s="283"/>
      <c r="S151" s="283"/>
      <c r="T151" s="283"/>
      <c r="U151" s="283"/>
      <c r="V151" s="283"/>
      <c r="W151" s="283"/>
      <c r="X151" s="283"/>
      <c r="Y151" s="283"/>
      <c r="Z151" s="283"/>
    </row>
    <row r="152" spans="1:26" ht="31.5" hidden="1">
      <c r="A152" s="422">
        <v>580</v>
      </c>
      <c r="B152" s="225"/>
      <c r="C152" s="226">
        <v>4743</v>
      </c>
      <c r="D152" s="280" t="s">
        <v>2135</v>
      </c>
      <c r="E152" s="552"/>
      <c r="F152" s="553">
        <f t="shared" ref="F152:F159" si="27">G152+H152+I152+J152</f>
        <v>0</v>
      </c>
      <c r="G152" s="475"/>
      <c r="H152" s="476"/>
      <c r="I152" s="476"/>
      <c r="J152" s="477"/>
      <c r="K152" s="1490" t="str">
        <f t="shared" si="14"/>
        <v/>
      </c>
      <c r="L152" s="413"/>
    </row>
    <row r="153" spans="1:26" ht="31.5" hidden="1">
      <c r="A153" s="422">
        <v>585</v>
      </c>
      <c r="B153" s="225"/>
      <c r="C153" s="228">
        <v>4744</v>
      </c>
      <c r="D153" s="272" t="s">
        <v>2136</v>
      </c>
      <c r="E153" s="554"/>
      <c r="F153" s="555">
        <f t="shared" si="27"/>
        <v>0</v>
      </c>
      <c r="G153" s="478"/>
      <c r="H153" s="479"/>
      <c r="I153" s="479"/>
      <c r="J153" s="480"/>
      <c r="K153" s="1490" t="str">
        <f t="shared" si="14"/>
        <v/>
      </c>
      <c r="L153" s="413"/>
      <c r="N153" s="285"/>
      <c r="O153" s="285"/>
      <c r="P153" s="285"/>
      <c r="Q153" s="285"/>
      <c r="R153" s="285"/>
      <c r="S153" s="285"/>
      <c r="T153" s="285"/>
      <c r="U153" s="285"/>
      <c r="V153" s="285"/>
      <c r="W153" s="285"/>
      <c r="X153" s="285"/>
      <c r="Y153" s="285"/>
      <c r="Z153" s="285"/>
    </row>
    <row r="154" spans="1:26" ht="31.5" hidden="1">
      <c r="A154" s="422">
        <v>590</v>
      </c>
      <c r="B154" s="225"/>
      <c r="C154" s="228">
        <v>4745</v>
      </c>
      <c r="D154" s="272" t="s">
        <v>2137</v>
      </c>
      <c r="E154" s="554"/>
      <c r="F154" s="555">
        <f t="shared" si="27"/>
        <v>0</v>
      </c>
      <c r="G154" s="478"/>
      <c r="H154" s="479"/>
      <c r="I154" s="479"/>
      <c r="J154" s="480"/>
      <c r="K154" s="1490" t="str">
        <f t="shared" si="14"/>
        <v/>
      </c>
      <c r="L154" s="413"/>
    </row>
    <row r="155" spans="1:26" ht="31.5" hidden="1">
      <c r="A155" s="422">
        <v>595</v>
      </c>
      <c r="B155" s="225"/>
      <c r="C155" s="228">
        <v>4749</v>
      </c>
      <c r="D155" s="272" t="s">
        <v>2138</v>
      </c>
      <c r="E155" s="554"/>
      <c r="F155" s="555">
        <f t="shared" si="27"/>
        <v>0</v>
      </c>
      <c r="G155" s="478"/>
      <c r="H155" s="479"/>
      <c r="I155" s="479"/>
      <c r="J155" s="480"/>
      <c r="K155" s="1490" t="str">
        <f t="shared" ref="K155:K168" si="28">(IF($E155&lt;&gt;0,$K$2,IF($F155&lt;&gt;0,$K$2,IF($G155&lt;&gt;0,$K$2,IF($H155&lt;&gt;0,$K$2,IF($I155&lt;&gt;0,$K$2,IF($J155&lt;&gt;0,$K$2,"")))))))</f>
        <v/>
      </c>
      <c r="L155" s="413"/>
    </row>
    <row r="156" spans="1:26" ht="31.5" hidden="1">
      <c r="A156" s="422">
        <v>600</v>
      </c>
      <c r="B156" s="225"/>
      <c r="C156" s="228">
        <v>4751</v>
      </c>
      <c r="D156" s="272" t="s">
        <v>2139</v>
      </c>
      <c r="E156" s="554"/>
      <c r="F156" s="555">
        <f t="shared" si="27"/>
        <v>0</v>
      </c>
      <c r="G156" s="478"/>
      <c r="H156" s="479"/>
      <c r="I156" s="479"/>
      <c r="J156" s="480"/>
      <c r="K156" s="1490" t="str">
        <f t="shared" si="28"/>
        <v/>
      </c>
      <c r="L156" s="413"/>
    </row>
    <row r="157" spans="1:26" ht="31.5" hidden="1">
      <c r="A157" s="422">
        <v>605</v>
      </c>
      <c r="B157" s="225"/>
      <c r="C157" s="228">
        <v>4752</v>
      </c>
      <c r="D157" s="272" t="s">
        <v>2140</v>
      </c>
      <c r="E157" s="554"/>
      <c r="F157" s="555">
        <f t="shared" si="27"/>
        <v>0</v>
      </c>
      <c r="G157" s="478"/>
      <c r="H157" s="479"/>
      <c r="I157" s="479"/>
      <c r="J157" s="480"/>
      <c r="K157" s="1490" t="str">
        <f t="shared" si="28"/>
        <v/>
      </c>
      <c r="L157" s="413"/>
    </row>
    <row r="158" spans="1:26" ht="31.5" hidden="1">
      <c r="A158" s="422">
        <v>610</v>
      </c>
      <c r="B158" s="225"/>
      <c r="C158" s="228">
        <v>4753</v>
      </c>
      <c r="D158" s="272" t="s">
        <v>2141</v>
      </c>
      <c r="E158" s="554"/>
      <c r="F158" s="555">
        <f t="shared" si="27"/>
        <v>0</v>
      </c>
      <c r="G158" s="478"/>
      <c r="H158" s="479"/>
      <c r="I158" s="479"/>
      <c r="J158" s="480"/>
      <c r="K158" s="1490" t="str">
        <f t="shared" si="28"/>
        <v/>
      </c>
      <c r="L158" s="413"/>
    </row>
    <row r="159" spans="1:26" ht="31.5" hidden="1">
      <c r="A159" s="422">
        <v>615</v>
      </c>
      <c r="B159" s="225"/>
      <c r="C159" s="252">
        <v>4759</v>
      </c>
      <c r="D159" s="281" t="s">
        <v>2142</v>
      </c>
      <c r="E159" s="558"/>
      <c r="F159" s="559">
        <f t="shared" si="27"/>
        <v>0</v>
      </c>
      <c r="G159" s="487"/>
      <c r="H159" s="488"/>
      <c r="I159" s="488"/>
      <c r="J159" s="489"/>
      <c r="K159" s="1490" t="str">
        <f t="shared" si="28"/>
        <v/>
      </c>
      <c r="L159" s="413"/>
    </row>
    <row r="160" spans="1:26" s="285" customFormat="1" ht="18.75" hidden="1" customHeight="1">
      <c r="A160" s="421">
        <v>575</v>
      </c>
      <c r="B160" s="254">
        <v>4800</v>
      </c>
      <c r="C160" s="255" t="s">
        <v>567</v>
      </c>
      <c r="D160" s="256"/>
      <c r="E160" s="258">
        <f t="shared" ref="E160:J160" si="29">SUM(E161:E168)</f>
        <v>0</v>
      </c>
      <c r="F160" s="258">
        <f t="shared" si="29"/>
        <v>0</v>
      </c>
      <c r="G160" s="545">
        <f t="shared" si="29"/>
        <v>0</v>
      </c>
      <c r="H160" s="546">
        <f t="shared" si="29"/>
        <v>0</v>
      </c>
      <c r="I160" s="547">
        <f t="shared" si="29"/>
        <v>0</v>
      </c>
      <c r="J160" s="548">
        <f t="shared" si="29"/>
        <v>0</v>
      </c>
      <c r="K160" s="1490" t="str">
        <f t="shared" si="28"/>
        <v/>
      </c>
      <c r="L160" s="413"/>
      <c r="M160" s="1932"/>
      <c r="N160" s="283"/>
      <c r="O160" s="283"/>
      <c r="P160" s="283"/>
      <c r="Q160" s="283"/>
      <c r="R160" s="283"/>
      <c r="S160" s="283"/>
      <c r="T160" s="283"/>
      <c r="U160" s="283"/>
      <c r="V160" s="283"/>
      <c r="W160" s="283"/>
      <c r="X160" s="283"/>
      <c r="Y160" s="283"/>
      <c r="Z160" s="283"/>
    </row>
    <row r="161" spans="1:26" ht="18.75" hidden="1" customHeight="1">
      <c r="A161" s="422">
        <v>580</v>
      </c>
      <c r="B161" s="225"/>
      <c r="C161" s="226">
        <v>4810</v>
      </c>
      <c r="D161" s="280" t="s">
        <v>568</v>
      </c>
      <c r="E161" s="552"/>
      <c r="F161" s="553">
        <f t="shared" ref="F161:F168" si="30">G161+H161+I161+J161</f>
        <v>0</v>
      </c>
      <c r="G161" s="475"/>
      <c r="H161" s="476"/>
      <c r="I161" s="476"/>
      <c r="J161" s="477"/>
      <c r="K161" s="1490" t="str">
        <f t="shared" si="28"/>
        <v/>
      </c>
      <c r="L161" s="413"/>
    </row>
    <row r="162" spans="1:26" ht="18.75" hidden="1" customHeight="1">
      <c r="A162" s="422">
        <v>585</v>
      </c>
      <c r="B162" s="225"/>
      <c r="C162" s="228">
        <v>4820</v>
      </c>
      <c r="D162" s="272" t="s">
        <v>1417</v>
      </c>
      <c r="E162" s="554"/>
      <c r="F162" s="555">
        <f t="shared" si="30"/>
        <v>0</v>
      </c>
      <c r="G162" s="478"/>
      <c r="H162" s="479"/>
      <c r="I162" s="479"/>
      <c r="J162" s="480"/>
      <c r="K162" s="1490" t="str">
        <f t="shared" si="28"/>
        <v/>
      </c>
      <c r="L162" s="413"/>
      <c r="N162" s="285"/>
      <c r="O162" s="285"/>
      <c r="P162" s="285"/>
      <c r="Q162" s="285"/>
      <c r="R162" s="285"/>
      <c r="S162" s="285"/>
      <c r="T162" s="285"/>
      <c r="U162" s="285"/>
      <c r="V162" s="285"/>
      <c r="W162" s="285"/>
      <c r="X162" s="285"/>
      <c r="Y162" s="285"/>
      <c r="Z162" s="285"/>
    </row>
    <row r="163" spans="1:26" ht="18.75" hidden="1" customHeight="1">
      <c r="A163" s="422">
        <v>590</v>
      </c>
      <c r="B163" s="225"/>
      <c r="C163" s="228">
        <v>4830</v>
      </c>
      <c r="D163" s="272" t="s">
        <v>569</v>
      </c>
      <c r="E163" s="554"/>
      <c r="F163" s="555">
        <f t="shared" si="30"/>
        <v>0</v>
      </c>
      <c r="G163" s="478"/>
      <c r="H163" s="479"/>
      <c r="I163" s="479"/>
      <c r="J163" s="480"/>
      <c r="K163" s="1490" t="str">
        <f t="shared" si="28"/>
        <v/>
      </c>
      <c r="L163" s="413"/>
    </row>
    <row r="164" spans="1:26" ht="18.75" hidden="1" customHeight="1">
      <c r="A164" s="422">
        <v>595</v>
      </c>
      <c r="B164" s="225"/>
      <c r="C164" s="228">
        <v>4840</v>
      </c>
      <c r="D164" s="272" t="s">
        <v>570</v>
      </c>
      <c r="E164" s="554"/>
      <c r="F164" s="555">
        <f t="shared" si="30"/>
        <v>0</v>
      </c>
      <c r="G164" s="478"/>
      <c r="H164" s="479"/>
      <c r="I164" s="479"/>
      <c r="J164" s="480"/>
      <c r="K164" s="1490" t="str">
        <f t="shared" si="28"/>
        <v/>
      </c>
      <c r="L164" s="413"/>
    </row>
    <row r="165" spans="1:26" ht="31.5" hidden="1">
      <c r="A165" s="422">
        <v>600</v>
      </c>
      <c r="B165" s="225"/>
      <c r="C165" s="228">
        <v>4850</v>
      </c>
      <c r="D165" s="272" t="s">
        <v>571</v>
      </c>
      <c r="E165" s="554"/>
      <c r="F165" s="555">
        <f t="shared" si="30"/>
        <v>0</v>
      </c>
      <c r="G165" s="478"/>
      <c r="H165" s="479"/>
      <c r="I165" s="479"/>
      <c r="J165" s="480"/>
      <c r="K165" s="1490" t="str">
        <f t="shared" si="28"/>
        <v/>
      </c>
      <c r="L165" s="413"/>
    </row>
    <row r="166" spans="1:26" ht="31.5" hidden="1">
      <c r="A166" s="422">
        <v>605</v>
      </c>
      <c r="B166" s="225"/>
      <c r="C166" s="228">
        <v>4860</v>
      </c>
      <c r="D166" s="272" t="s">
        <v>572</v>
      </c>
      <c r="E166" s="554"/>
      <c r="F166" s="555">
        <f t="shared" si="30"/>
        <v>0</v>
      </c>
      <c r="G166" s="478"/>
      <c r="H166" s="479"/>
      <c r="I166" s="479"/>
      <c r="J166" s="480"/>
      <c r="K166" s="1490" t="str">
        <f t="shared" si="28"/>
        <v/>
      </c>
      <c r="L166" s="413"/>
    </row>
    <row r="167" spans="1:26" ht="31.5" hidden="1">
      <c r="A167" s="422">
        <v>610</v>
      </c>
      <c r="B167" s="225"/>
      <c r="C167" s="228">
        <v>4870</v>
      </c>
      <c r="D167" s="272" t="s">
        <v>573</v>
      </c>
      <c r="E167" s="554"/>
      <c r="F167" s="555">
        <f t="shared" si="30"/>
        <v>0</v>
      </c>
      <c r="G167" s="478"/>
      <c r="H167" s="479"/>
      <c r="I167" s="479"/>
      <c r="J167" s="480"/>
      <c r="K167" s="1490" t="str">
        <f t="shared" si="28"/>
        <v/>
      </c>
      <c r="L167" s="413"/>
    </row>
    <row r="168" spans="1:26" ht="31.5" hidden="1">
      <c r="A168" s="422">
        <v>615</v>
      </c>
      <c r="B168" s="346"/>
      <c r="C168" s="231">
        <v>4880</v>
      </c>
      <c r="D168" s="281" t="s">
        <v>574</v>
      </c>
      <c r="E168" s="558"/>
      <c r="F168" s="559">
        <f t="shared" si="30"/>
        <v>0</v>
      </c>
      <c r="G168" s="487"/>
      <c r="H168" s="488"/>
      <c r="I168" s="488"/>
      <c r="J168" s="489"/>
      <c r="K168" s="1490" t="str">
        <f t="shared" si="28"/>
        <v/>
      </c>
      <c r="L168" s="413"/>
    </row>
    <row r="169" spans="1:26" s="292" customFormat="1" ht="20.25" customHeight="1" thickBot="1">
      <c r="A169" s="425">
        <v>620</v>
      </c>
      <c r="B169" s="1325" t="s">
        <v>1323</v>
      </c>
      <c r="C169" s="1326" t="s">
        <v>494</v>
      </c>
      <c r="D169" s="1327" t="s">
        <v>1322</v>
      </c>
      <c r="E169" s="345">
        <f t="shared" ref="E169:J169" si="31">SUM(E22,E28,E33,E39,E47,E52,E58,E61,E64,E65,E72,E73,E74,E90,E93,E94,E108,E112,E121,E125,E137,E138,E139,E142,E151,E160)</f>
        <v>1200000</v>
      </c>
      <c r="F169" s="345">
        <f t="shared" si="31"/>
        <v>1182443</v>
      </c>
      <c r="G169" s="549">
        <f t="shared" si="31"/>
        <v>1155662</v>
      </c>
      <c r="H169" s="550">
        <f t="shared" si="31"/>
        <v>0</v>
      </c>
      <c r="I169" s="550">
        <f t="shared" si="31"/>
        <v>26781</v>
      </c>
      <c r="J169" s="551">
        <f t="shared" si="31"/>
        <v>0</v>
      </c>
      <c r="K169" s="4">
        <v>1</v>
      </c>
      <c r="L169" s="413"/>
      <c r="M169" s="1933"/>
      <c r="N169" s="284"/>
      <c r="O169" s="284"/>
      <c r="P169" s="284"/>
      <c r="Q169" s="284"/>
      <c r="R169" s="284"/>
      <c r="S169" s="284"/>
      <c r="T169" s="284"/>
      <c r="U169" s="284"/>
      <c r="V169" s="284"/>
      <c r="W169" s="284"/>
      <c r="X169" s="284"/>
      <c r="Y169" s="284"/>
      <c r="Z169" s="284"/>
    </row>
    <row r="170" spans="1:26" s="293" customFormat="1" ht="9" customHeight="1" thickTop="1">
      <c r="A170" s="238"/>
      <c r="B170" s="1230"/>
      <c r="C170" s="1328"/>
      <c r="D170" s="1329"/>
      <c r="E170" s="575"/>
      <c r="F170" s="575"/>
      <c r="G170" s="318"/>
      <c r="H170" s="318"/>
      <c r="I170" s="318"/>
      <c r="J170" s="318"/>
      <c r="K170" s="4">
        <v>1</v>
      </c>
      <c r="L170" s="390"/>
      <c r="M170" s="1932"/>
      <c r="N170" s="283"/>
      <c r="O170" s="283"/>
      <c r="P170" s="283"/>
      <c r="Q170" s="283"/>
      <c r="R170" s="283"/>
      <c r="S170" s="283"/>
      <c r="T170" s="283"/>
      <c r="U170" s="283"/>
      <c r="V170" s="283"/>
      <c r="W170" s="283"/>
      <c r="X170" s="283"/>
      <c r="Y170" s="283"/>
      <c r="Z170" s="283"/>
    </row>
    <row r="171" spans="1:26" s="293" customFormat="1" ht="7.5" customHeight="1">
      <c r="A171" s="238"/>
      <c r="B171" s="1230"/>
      <c r="C171" s="1328"/>
      <c r="D171" s="1329"/>
      <c r="E171" s="575"/>
      <c r="F171" s="575"/>
      <c r="G171" s="318"/>
      <c r="H171" s="318"/>
      <c r="I171" s="318"/>
      <c r="J171" s="318"/>
      <c r="K171" s="4">
        <v>1</v>
      </c>
      <c r="L171" s="390"/>
      <c r="M171" s="1936"/>
    </row>
    <row r="172" spans="1:26" s="293" customFormat="1">
      <c r="A172" s="238"/>
      <c r="B172" s="1330"/>
      <c r="C172" s="1330"/>
      <c r="D172" s="1331"/>
      <c r="E172" s="1332"/>
      <c r="F172" s="1332"/>
      <c r="G172" s="1333"/>
      <c r="H172" s="1333"/>
      <c r="I172" s="1333"/>
      <c r="J172" s="1333"/>
      <c r="K172" s="4">
        <v>1</v>
      </c>
      <c r="L172" s="390"/>
      <c r="M172" s="1936"/>
    </row>
    <row r="173" spans="1:26" s="293" customFormat="1">
      <c r="A173" s="238"/>
      <c r="B173" s="709"/>
      <c r="C173" s="1080"/>
      <c r="D173" s="1105"/>
      <c r="E173" s="1117"/>
      <c r="F173" s="1117"/>
      <c r="G173" s="710"/>
      <c r="H173" s="710"/>
      <c r="I173" s="710"/>
      <c r="J173" s="710"/>
      <c r="K173" s="4">
        <v>1</v>
      </c>
      <c r="L173" s="1317"/>
      <c r="M173" s="1936"/>
    </row>
    <row r="174" spans="1:26" s="293" customFormat="1" ht="20.25" customHeight="1">
      <c r="A174" s="238"/>
      <c r="B174" s="2248" t="str">
        <f>$B$7</f>
        <v>ОТЧЕТНИ ДАННИ ПО ЕБК ЗА ИЗПЪЛНЕНИЕТО НА БЮДЖЕТА</v>
      </c>
      <c r="C174" s="2249"/>
      <c r="D174" s="2249"/>
      <c r="E174" s="1117"/>
      <c r="F174" s="1117"/>
      <c r="G174" s="710"/>
      <c r="H174" s="710"/>
      <c r="I174" s="710"/>
      <c r="J174" s="1104"/>
      <c r="K174" s="4">
        <v>1</v>
      </c>
      <c r="L174" s="1317"/>
      <c r="M174" s="1936"/>
    </row>
    <row r="175" spans="1:26" s="293" customFormat="1" ht="18.75" customHeight="1">
      <c r="A175" s="238"/>
      <c r="B175" s="709"/>
      <c r="C175" s="1080"/>
      <c r="D175" s="1105"/>
      <c r="E175" s="1106" t="s">
        <v>1333</v>
      </c>
      <c r="F175" s="1106" t="s">
        <v>644</v>
      </c>
      <c r="G175" s="710"/>
      <c r="H175" s="710"/>
      <c r="I175" s="710"/>
      <c r="J175" s="710"/>
      <c r="K175" s="4">
        <v>1</v>
      </c>
      <c r="L175" s="1317"/>
      <c r="M175" s="1936"/>
    </row>
    <row r="176" spans="1:26" s="293" customFormat="1" ht="27" customHeight="1">
      <c r="A176" s="238"/>
      <c r="B176" s="2238" t="str">
        <f>$B$9</f>
        <v>Съвет за електронни медии</v>
      </c>
      <c r="C176" s="2239"/>
      <c r="D176" s="2240"/>
      <c r="E176" s="1022">
        <f>$E$9</f>
        <v>43466</v>
      </c>
      <c r="F176" s="1110">
        <f>$F$9</f>
        <v>43830</v>
      </c>
      <c r="G176" s="710"/>
      <c r="H176" s="710"/>
      <c r="I176" s="710"/>
      <c r="J176" s="710"/>
      <c r="K176" s="4">
        <v>1</v>
      </c>
      <c r="L176" s="1317"/>
      <c r="M176" s="1936"/>
    </row>
    <row r="177" spans="1:26" s="293" customFormat="1">
      <c r="A177" s="238"/>
      <c r="B177" s="1111" t="str">
        <f>$B$10</f>
        <v xml:space="preserve">                                                            (наименование на разпоредителя с бюджет)</v>
      </c>
      <c r="C177" s="709"/>
      <c r="D177" s="1083"/>
      <c r="E177" s="1112"/>
      <c r="F177" s="1112"/>
      <c r="G177" s="710"/>
      <c r="H177" s="710"/>
      <c r="I177" s="710"/>
      <c r="J177" s="710"/>
      <c r="K177" s="4">
        <v>1</v>
      </c>
      <c r="L177" s="1317"/>
      <c r="M177" s="1936"/>
    </row>
    <row r="178" spans="1:26" s="293" customFormat="1" ht="5.25" customHeight="1">
      <c r="A178" s="238"/>
      <c r="B178" s="1111"/>
      <c r="C178" s="709"/>
      <c r="D178" s="1083"/>
      <c r="E178" s="1111"/>
      <c r="F178" s="709"/>
      <c r="G178" s="710"/>
      <c r="H178" s="710"/>
      <c r="I178" s="710"/>
      <c r="J178" s="710"/>
      <c r="K178" s="4">
        <v>1</v>
      </c>
      <c r="L178" s="1317"/>
      <c r="M178" s="1936"/>
    </row>
    <row r="179" spans="1:26" s="293" customFormat="1" ht="27" customHeight="1">
      <c r="A179" s="5"/>
      <c r="B179" s="2245" t="str">
        <f>$B$12</f>
        <v>Съвет за електронни медии</v>
      </c>
      <c r="C179" s="2246"/>
      <c r="D179" s="2247"/>
      <c r="E179" s="1113" t="s">
        <v>1305</v>
      </c>
      <c r="F179" s="1867" t="str">
        <f>$F$12</f>
        <v>4400</v>
      </c>
      <c r="G179" s="710"/>
      <c r="H179" s="710"/>
      <c r="I179" s="710"/>
      <c r="J179" s="710"/>
      <c r="K179" s="4">
        <v>1</v>
      </c>
      <c r="L179" s="1317"/>
      <c r="M179" s="1936"/>
    </row>
    <row r="180" spans="1:26" s="293" customFormat="1">
      <c r="A180" s="238"/>
      <c r="B180" s="1115" t="str">
        <f>$B$13</f>
        <v xml:space="preserve">                                             (наименование на първостепенния разпоредител с бюджет)</v>
      </c>
      <c r="C180" s="709"/>
      <c r="D180" s="1083"/>
      <c r="E180" s="1321"/>
      <c r="F180" s="1322"/>
      <c r="G180" s="1112"/>
      <c r="H180" s="710"/>
      <c r="I180" s="710"/>
      <c r="J180" s="710"/>
      <c r="K180" s="4">
        <v>1</v>
      </c>
      <c r="L180" s="1317"/>
      <c r="M180" s="1936"/>
    </row>
    <row r="181" spans="1:26" s="293" customFormat="1" ht="21.75" customHeight="1">
      <c r="A181" s="5"/>
      <c r="B181" s="1118"/>
      <c r="C181" s="710"/>
      <c r="D181" s="1119" t="s">
        <v>1430</v>
      </c>
      <c r="E181" s="1120">
        <f>$E$15</f>
        <v>0</v>
      </c>
      <c r="F181" s="1458" t="str">
        <f>$F$15</f>
        <v>БЮДЖЕТ</v>
      </c>
      <c r="G181" s="1112"/>
      <c r="H181" s="1121"/>
      <c r="I181" s="710"/>
      <c r="J181" s="1121"/>
      <c r="K181" s="4">
        <v>1</v>
      </c>
      <c r="L181" s="1317"/>
      <c r="M181" s="1936"/>
    </row>
    <row r="182" spans="1:26" s="293" customFormat="1" ht="16.5" thickBot="1">
      <c r="A182" s="238"/>
      <c r="B182" s="1323"/>
      <c r="C182" s="1323"/>
      <c r="D182" s="1324"/>
      <c r="E182" s="1117"/>
      <c r="F182" s="1122"/>
      <c r="G182" s="1123"/>
      <c r="H182" s="1123"/>
      <c r="I182" s="1123"/>
      <c r="J182" s="1124" t="s">
        <v>740</v>
      </c>
      <c r="K182" s="4">
        <v>1</v>
      </c>
      <c r="L182" s="1317"/>
      <c r="M182" s="1936"/>
    </row>
    <row r="183" spans="1:26" s="348" customFormat="1" ht="21.75" customHeight="1">
      <c r="A183" s="347"/>
      <c r="B183" s="1334"/>
      <c r="C183" s="1335"/>
      <c r="D183" s="1336" t="s">
        <v>496</v>
      </c>
      <c r="E183" s="1128" t="s">
        <v>742</v>
      </c>
      <c r="F183" s="408" t="s">
        <v>1320</v>
      </c>
      <c r="G183" s="1129"/>
      <c r="H183" s="1130"/>
      <c r="I183" s="1129"/>
      <c r="J183" s="1131"/>
      <c r="K183" s="4">
        <v>1</v>
      </c>
      <c r="L183" s="1318"/>
      <c r="M183" s="1936"/>
    </row>
    <row r="184" spans="1:26" s="293" customFormat="1" ht="48" thickBot="1">
      <c r="A184" s="5"/>
      <c r="B184" s="1132" t="s">
        <v>692</v>
      </c>
      <c r="C184" s="1133" t="s">
        <v>744</v>
      </c>
      <c r="D184" s="1337" t="s">
        <v>329</v>
      </c>
      <c r="E184" s="1135">
        <f>$C$3</f>
        <v>2019</v>
      </c>
      <c r="F184" s="409" t="s">
        <v>1318</v>
      </c>
      <c r="G184" s="1338" t="s">
        <v>1317</v>
      </c>
      <c r="H184" s="1339" t="s">
        <v>1016</v>
      </c>
      <c r="I184" s="1340" t="s">
        <v>1306</v>
      </c>
      <c r="J184" s="1341" t="s">
        <v>1307</v>
      </c>
      <c r="K184" s="4">
        <v>1</v>
      </c>
      <c r="L184" s="1317"/>
      <c r="M184" s="1936"/>
    </row>
    <row r="185" spans="1:26" s="293" customFormat="1" ht="18.75">
      <c r="A185" s="5"/>
      <c r="B185" s="1140"/>
      <c r="C185" s="1342"/>
      <c r="D185" s="1343" t="s">
        <v>497</v>
      </c>
      <c r="E185" s="389" t="s">
        <v>344</v>
      </c>
      <c r="F185" s="389" t="s">
        <v>345</v>
      </c>
      <c r="G185" s="391" t="s">
        <v>1029</v>
      </c>
      <c r="H185" s="392" t="s">
        <v>1030</v>
      </c>
      <c r="I185" s="392" t="s">
        <v>1003</v>
      </c>
      <c r="J185" s="393" t="s">
        <v>1288</v>
      </c>
      <c r="K185" s="4">
        <v>1</v>
      </c>
      <c r="L185" s="1317"/>
      <c r="M185" s="1936"/>
    </row>
    <row r="186" spans="1:26" s="293" customFormat="1" ht="15" customHeight="1">
      <c r="A186" s="5"/>
      <c r="B186" s="1344"/>
      <c r="C186" s="1345"/>
      <c r="D186" s="1346"/>
      <c r="E186" s="560"/>
      <c r="F186" s="560"/>
      <c r="G186" s="316"/>
      <c r="H186" s="316"/>
      <c r="I186" s="316"/>
      <c r="J186" s="317"/>
      <c r="K186" s="4">
        <v>1</v>
      </c>
      <c r="L186" s="1317"/>
      <c r="M186" s="1936"/>
    </row>
    <row r="187" spans="1:26" s="285" customFormat="1" ht="18" customHeight="1">
      <c r="A187" s="8">
        <v>5</v>
      </c>
      <c r="B187" s="1152">
        <v>100</v>
      </c>
      <c r="C187" s="2267" t="s">
        <v>498</v>
      </c>
      <c r="D187" s="2261"/>
      <c r="E187" s="394">
        <f t="shared" ref="E187:J187" si="32">SUMIF($B$607:$B$12276,$B187,E$607:E$12276)</f>
        <v>894866</v>
      </c>
      <c r="F187" s="395">
        <f t="shared" si="32"/>
        <v>894024</v>
      </c>
      <c r="G187" s="508">
        <f t="shared" si="32"/>
        <v>765319</v>
      </c>
      <c r="H187" s="509">
        <f t="shared" si="32"/>
        <v>0</v>
      </c>
      <c r="I187" s="509">
        <f t="shared" si="32"/>
        <v>-159</v>
      </c>
      <c r="J187" s="510">
        <f t="shared" si="32"/>
        <v>128864</v>
      </c>
      <c r="K187" s="1490">
        <f t="shared" ref="K187:K253" si="33">(IF($E187&lt;&gt;0,$K$2,IF($F187&lt;&gt;0,$K$2,IF($G187&lt;&gt;0,$K$2,IF($H187&lt;&gt;0,$K$2,IF($I187&lt;&gt;0,$K$2,IF($J187&lt;&gt;0,$K$2,"")))))))</f>
        <v>1</v>
      </c>
      <c r="L187" s="1319"/>
      <c r="M187" s="1936"/>
      <c r="N187" s="293"/>
      <c r="O187" s="293"/>
      <c r="P187" s="293"/>
      <c r="Q187" s="293"/>
      <c r="R187" s="293"/>
      <c r="S187" s="293"/>
      <c r="T187" s="293"/>
      <c r="U187" s="293"/>
      <c r="V187" s="293"/>
      <c r="W187" s="293"/>
      <c r="X187" s="293"/>
      <c r="Y187" s="293"/>
      <c r="Z187" s="293"/>
    </row>
    <row r="188" spans="1:26" ht="18.75" customHeight="1">
      <c r="A188" s="9">
        <v>10</v>
      </c>
      <c r="B188" s="1153"/>
      <c r="C188" s="1154">
        <v>101</v>
      </c>
      <c r="D188" s="1155" t="s">
        <v>499</v>
      </c>
      <c r="E188" s="553">
        <f t="shared" ref="E188:J189" si="34">SUMIF($C$607:$C$12276,$C188,E$607:E$12276)</f>
        <v>405970</v>
      </c>
      <c r="F188" s="561">
        <f t="shared" si="34"/>
        <v>405601</v>
      </c>
      <c r="G188" s="511">
        <f t="shared" si="34"/>
        <v>326479</v>
      </c>
      <c r="H188" s="512">
        <f t="shared" si="34"/>
        <v>0</v>
      </c>
      <c r="I188" s="512">
        <f t="shared" si="34"/>
        <v>0</v>
      </c>
      <c r="J188" s="513">
        <f t="shared" si="34"/>
        <v>79122</v>
      </c>
      <c r="K188" s="1490">
        <f t="shared" si="33"/>
        <v>1</v>
      </c>
      <c r="L188" s="1319" t="s">
        <v>1381</v>
      </c>
      <c r="M188" s="1936"/>
      <c r="N188" s="293"/>
      <c r="O188" s="293"/>
      <c r="P188" s="293"/>
      <c r="Q188" s="293"/>
      <c r="R188" s="293"/>
      <c r="S188" s="293"/>
      <c r="T188" s="293"/>
      <c r="U188" s="293"/>
      <c r="V188" s="293"/>
      <c r="W188" s="293"/>
      <c r="X188" s="293"/>
      <c r="Y188" s="293"/>
      <c r="Z188" s="293"/>
    </row>
    <row r="189" spans="1:26" ht="18.75" customHeight="1">
      <c r="A189" s="9">
        <v>15</v>
      </c>
      <c r="B189" s="1153"/>
      <c r="C189" s="1156">
        <v>102</v>
      </c>
      <c r="D189" s="1157" t="s">
        <v>500</v>
      </c>
      <c r="E189" s="559">
        <f t="shared" si="34"/>
        <v>488896</v>
      </c>
      <c r="F189" s="562">
        <f t="shared" si="34"/>
        <v>488423</v>
      </c>
      <c r="G189" s="514">
        <f t="shared" si="34"/>
        <v>438840</v>
      </c>
      <c r="H189" s="515">
        <f t="shared" si="34"/>
        <v>0</v>
      </c>
      <c r="I189" s="515">
        <f t="shared" si="34"/>
        <v>-159</v>
      </c>
      <c r="J189" s="516">
        <f t="shared" si="34"/>
        <v>49742</v>
      </c>
      <c r="K189" s="1490">
        <f t="shared" si="33"/>
        <v>1</v>
      </c>
      <c r="L189" s="1319" t="s">
        <v>1382</v>
      </c>
      <c r="N189" s="285"/>
      <c r="O189" s="285"/>
      <c r="P189" s="285"/>
      <c r="Q189" s="285"/>
      <c r="R189" s="285"/>
      <c r="S189" s="285"/>
      <c r="T189" s="285"/>
      <c r="U189" s="285"/>
      <c r="V189" s="285"/>
      <c r="W189" s="285"/>
      <c r="X189" s="285"/>
      <c r="Y189" s="285"/>
      <c r="Z189" s="285"/>
    </row>
    <row r="190" spans="1:26" s="285" customFormat="1" ht="18" customHeight="1">
      <c r="A190" s="8">
        <v>35</v>
      </c>
      <c r="B190" s="1152">
        <v>200</v>
      </c>
      <c r="C190" s="2258" t="s">
        <v>501</v>
      </c>
      <c r="D190" s="2258"/>
      <c r="E190" s="394">
        <f t="shared" ref="E190:J190" si="35">SUMIF($B$607:$B$12276,$B190,E$607:E$12276)</f>
        <v>97673</v>
      </c>
      <c r="F190" s="395">
        <f t="shared" si="35"/>
        <v>97179</v>
      </c>
      <c r="G190" s="508">
        <f t="shared" si="35"/>
        <v>91019</v>
      </c>
      <c r="H190" s="509">
        <f t="shared" si="35"/>
        <v>0</v>
      </c>
      <c r="I190" s="509">
        <f t="shared" si="35"/>
        <v>5055</v>
      </c>
      <c r="J190" s="510">
        <f t="shared" si="35"/>
        <v>1105</v>
      </c>
      <c r="K190" s="1490">
        <f t="shared" si="33"/>
        <v>1</v>
      </c>
      <c r="L190" s="1319" t="s">
        <v>1383</v>
      </c>
      <c r="M190" s="1932"/>
      <c r="N190" s="283"/>
      <c r="O190" s="283"/>
      <c r="P190" s="283"/>
      <c r="Q190" s="283"/>
      <c r="R190" s="283"/>
      <c r="S190" s="283"/>
      <c r="T190" s="283"/>
      <c r="U190" s="283"/>
      <c r="V190" s="283"/>
      <c r="W190" s="283"/>
      <c r="X190" s="283"/>
      <c r="Y190" s="283"/>
      <c r="Z190" s="283"/>
    </row>
    <row r="191" spans="1:26" ht="18" hidden="1" customHeight="1">
      <c r="A191" s="9">
        <v>40</v>
      </c>
      <c r="B191" s="1158"/>
      <c r="C191" s="1154">
        <v>201</v>
      </c>
      <c r="D191" s="1155" t="s">
        <v>502</v>
      </c>
      <c r="E191" s="553">
        <f t="shared" ref="E191:J195" si="36">SUMIF($C$607:$C$12276,$C191,E$607:E$12276)</f>
        <v>0</v>
      </c>
      <c r="F191" s="561">
        <f t="shared" si="36"/>
        <v>0</v>
      </c>
      <c r="G191" s="511">
        <f t="shared" si="36"/>
        <v>0</v>
      </c>
      <c r="H191" s="512">
        <f t="shared" si="36"/>
        <v>0</v>
      </c>
      <c r="I191" s="512">
        <f t="shared" si="36"/>
        <v>0</v>
      </c>
      <c r="J191" s="513">
        <f t="shared" si="36"/>
        <v>0</v>
      </c>
      <c r="K191" s="1490" t="str">
        <f t="shared" si="33"/>
        <v/>
      </c>
      <c r="L191" s="1319" t="s">
        <v>1384</v>
      </c>
    </row>
    <row r="192" spans="1:26" ht="18" customHeight="1">
      <c r="A192" s="9">
        <v>45</v>
      </c>
      <c r="B192" s="1159"/>
      <c r="C192" s="1160">
        <v>202</v>
      </c>
      <c r="D192" s="1161" t="s">
        <v>503</v>
      </c>
      <c r="E192" s="555">
        <f t="shared" si="36"/>
        <v>13526</v>
      </c>
      <c r="F192" s="563">
        <f t="shared" si="36"/>
        <v>13032</v>
      </c>
      <c r="G192" s="517">
        <f t="shared" si="36"/>
        <v>6872</v>
      </c>
      <c r="H192" s="518">
        <f t="shared" si="36"/>
        <v>0</v>
      </c>
      <c r="I192" s="518">
        <f t="shared" si="36"/>
        <v>5055</v>
      </c>
      <c r="J192" s="519">
        <f t="shared" si="36"/>
        <v>1105</v>
      </c>
      <c r="K192" s="1490">
        <f t="shared" si="33"/>
        <v>1</v>
      </c>
      <c r="L192" s="1319" t="s">
        <v>1385</v>
      </c>
      <c r="N192" s="285"/>
      <c r="O192" s="285"/>
      <c r="P192" s="285"/>
      <c r="Q192" s="285"/>
      <c r="R192" s="285"/>
      <c r="S192" s="285"/>
      <c r="T192" s="285"/>
      <c r="U192" s="285"/>
      <c r="V192" s="285"/>
      <c r="W192" s="285"/>
      <c r="X192" s="285"/>
      <c r="Y192" s="285"/>
      <c r="Z192" s="285"/>
    </row>
    <row r="193" spans="1:26" ht="31.5">
      <c r="A193" s="9">
        <v>50</v>
      </c>
      <c r="B193" s="1162"/>
      <c r="C193" s="1160">
        <v>205</v>
      </c>
      <c r="D193" s="1161" t="s">
        <v>885</v>
      </c>
      <c r="E193" s="555">
        <f t="shared" si="36"/>
        <v>9590</v>
      </c>
      <c r="F193" s="563">
        <f t="shared" si="36"/>
        <v>9590</v>
      </c>
      <c r="G193" s="517">
        <f t="shared" si="36"/>
        <v>9590</v>
      </c>
      <c r="H193" s="518">
        <f t="shared" si="36"/>
        <v>0</v>
      </c>
      <c r="I193" s="518">
        <f t="shared" si="36"/>
        <v>0</v>
      </c>
      <c r="J193" s="519">
        <f t="shared" si="36"/>
        <v>0</v>
      </c>
      <c r="K193" s="1490">
        <f t="shared" si="33"/>
        <v>1</v>
      </c>
      <c r="L193" s="1319" t="s">
        <v>1386</v>
      </c>
    </row>
    <row r="194" spans="1:26" ht="18" customHeight="1">
      <c r="A194" s="9">
        <v>55</v>
      </c>
      <c r="B194" s="1162"/>
      <c r="C194" s="1160">
        <v>208</v>
      </c>
      <c r="D194" s="1163" t="s">
        <v>886</v>
      </c>
      <c r="E194" s="555">
        <f t="shared" si="36"/>
        <v>68705</v>
      </c>
      <c r="F194" s="563">
        <f t="shared" si="36"/>
        <v>68705</v>
      </c>
      <c r="G194" s="517">
        <f t="shared" si="36"/>
        <v>68705</v>
      </c>
      <c r="H194" s="518">
        <f t="shared" si="36"/>
        <v>0</v>
      </c>
      <c r="I194" s="518">
        <f t="shared" si="36"/>
        <v>0</v>
      </c>
      <c r="J194" s="519">
        <f t="shared" si="36"/>
        <v>0</v>
      </c>
      <c r="K194" s="1490">
        <f t="shared" si="33"/>
        <v>1</v>
      </c>
      <c r="L194" s="1319" t="s">
        <v>1387</v>
      </c>
    </row>
    <row r="195" spans="1:26" ht="18" customHeight="1">
      <c r="A195" s="9">
        <v>60</v>
      </c>
      <c r="B195" s="1158"/>
      <c r="C195" s="1156">
        <v>209</v>
      </c>
      <c r="D195" s="1164" t="s">
        <v>887</v>
      </c>
      <c r="E195" s="559">
        <f t="shared" si="36"/>
        <v>5852</v>
      </c>
      <c r="F195" s="562">
        <f t="shared" si="36"/>
        <v>5852</v>
      </c>
      <c r="G195" s="514">
        <f t="shared" si="36"/>
        <v>5852</v>
      </c>
      <c r="H195" s="515">
        <f t="shared" si="36"/>
        <v>0</v>
      </c>
      <c r="I195" s="515">
        <f t="shared" si="36"/>
        <v>0</v>
      </c>
      <c r="J195" s="516">
        <f t="shared" si="36"/>
        <v>0</v>
      </c>
      <c r="K195" s="1490">
        <f t="shared" si="33"/>
        <v>1</v>
      </c>
      <c r="L195" s="1319" t="s">
        <v>1388</v>
      </c>
    </row>
    <row r="196" spans="1:26" s="285" customFormat="1" ht="18.75" customHeight="1">
      <c r="A196" s="8">
        <v>65</v>
      </c>
      <c r="B196" s="1152">
        <v>500</v>
      </c>
      <c r="C196" s="2259" t="s">
        <v>888</v>
      </c>
      <c r="D196" s="2259"/>
      <c r="E196" s="394">
        <f t="shared" ref="E196:J196" si="37">SUMIF($B$607:$B$12276,$B196,E$607:E$12276)</f>
        <v>224161</v>
      </c>
      <c r="F196" s="395">
        <f t="shared" si="37"/>
        <v>217343</v>
      </c>
      <c r="G196" s="508">
        <f t="shared" si="37"/>
        <v>0</v>
      </c>
      <c r="H196" s="509">
        <f t="shared" si="37"/>
        <v>0</v>
      </c>
      <c r="I196" s="509">
        <f t="shared" si="37"/>
        <v>0</v>
      </c>
      <c r="J196" s="510">
        <f t="shared" si="37"/>
        <v>217343</v>
      </c>
      <c r="K196" s="1490">
        <f t="shared" si="33"/>
        <v>1</v>
      </c>
      <c r="L196" s="1319" t="s">
        <v>1389</v>
      </c>
      <c r="M196" s="1932"/>
      <c r="N196" s="283"/>
      <c r="O196" s="283"/>
      <c r="P196" s="283"/>
      <c r="Q196" s="283"/>
      <c r="R196" s="283"/>
      <c r="S196" s="283"/>
      <c r="T196" s="283"/>
      <c r="U196" s="283"/>
      <c r="V196" s="283"/>
      <c r="W196" s="283"/>
      <c r="X196" s="283"/>
      <c r="Y196" s="283"/>
      <c r="Z196" s="283"/>
    </row>
    <row r="197" spans="1:26" ht="31.5">
      <c r="A197" s="9">
        <v>70</v>
      </c>
      <c r="B197" s="1158"/>
      <c r="C197" s="1165">
        <v>551</v>
      </c>
      <c r="D197" s="1166" t="s">
        <v>889</v>
      </c>
      <c r="E197" s="553">
        <f t="shared" ref="E197:J203" si="38">SUMIF($C$607:$C$12276,$C197,E$607:E$12276)</f>
        <v>136534</v>
      </c>
      <c r="F197" s="561">
        <f t="shared" si="38"/>
        <v>136459</v>
      </c>
      <c r="G197" s="511">
        <f t="shared" si="38"/>
        <v>0</v>
      </c>
      <c r="H197" s="512">
        <f t="shared" si="38"/>
        <v>0</v>
      </c>
      <c r="I197" s="512">
        <f t="shared" si="38"/>
        <v>0</v>
      </c>
      <c r="J197" s="513">
        <f t="shared" si="38"/>
        <v>136459</v>
      </c>
      <c r="K197" s="1490">
        <f t="shared" si="33"/>
        <v>1</v>
      </c>
      <c r="L197" s="1319" t="s">
        <v>1384</v>
      </c>
    </row>
    <row r="198" spans="1:26" ht="18.75" hidden="1" customHeight="1">
      <c r="A198" s="9">
        <v>75</v>
      </c>
      <c r="B198" s="1158"/>
      <c r="C198" s="1167">
        <f>C197+1</f>
        <v>552</v>
      </c>
      <c r="D198" s="1168" t="s">
        <v>1340</v>
      </c>
      <c r="E198" s="555">
        <f t="shared" si="38"/>
        <v>0</v>
      </c>
      <c r="F198" s="563">
        <f t="shared" si="38"/>
        <v>0</v>
      </c>
      <c r="G198" s="517">
        <f t="shared" si="38"/>
        <v>0</v>
      </c>
      <c r="H198" s="518">
        <f t="shared" si="38"/>
        <v>0</v>
      </c>
      <c r="I198" s="518">
        <f t="shared" si="38"/>
        <v>0</v>
      </c>
      <c r="J198" s="519">
        <f t="shared" si="38"/>
        <v>0</v>
      </c>
      <c r="K198" s="1490" t="str">
        <f t="shared" si="33"/>
        <v/>
      </c>
      <c r="L198" s="1319" t="s">
        <v>1390</v>
      </c>
      <c r="N198" s="285"/>
      <c r="O198" s="285"/>
      <c r="P198" s="285"/>
      <c r="Q198" s="285"/>
      <c r="R198" s="285"/>
      <c r="S198" s="285"/>
      <c r="T198" s="285"/>
      <c r="U198" s="285"/>
      <c r="V198" s="285"/>
      <c r="W198" s="285"/>
      <c r="X198" s="285"/>
      <c r="Y198" s="285"/>
      <c r="Z198" s="285"/>
    </row>
    <row r="199" spans="1:26" ht="18.75" hidden="1" customHeight="1">
      <c r="A199" s="9">
        <v>80</v>
      </c>
      <c r="B199" s="1169"/>
      <c r="C199" s="1167">
        <v>558</v>
      </c>
      <c r="D199" s="1170" t="s">
        <v>1444</v>
      </c>
      <c r="E199" s="555">
        <f t="shared" si="38"/>
        <v>0</v>
      </c>
      <c r="F199" s="563">
        <f t="shared" si="38"/>
        <v>0</v>
      </c>
      <c r="G199" s="517">
        <f t="shared" si="38"/>
        <v>0</v>
      </c>
      <c r="H199" s="518">
        <f t="shared" si="38"/>
        <v>0</v>
      </c>
      <c r="I199" s="518">
        <f t="shared" si="38"/>
        <v>0</v>
      </c>
      <c r="J199" s="519">
        <f t="shared" si="38"/>
        <v>0</v>
      </c>
      <c r="K199" s="1490" t="str">
        <f t="shared" si="33"/>
        <v/>
      </c>
      <c r="L199" s="1319" t="s">
        <v>1386</v>
      </c>
    </row>
    <row r="200" spans="1:26" ht="18.75" customHeight="1">
      <c r="A200" s="9">
        <v>80</v>
      </c>
      <c r="B200" s="1169"/>
      <c r="C200" s="1167">
        <v>560</v>
      </c>
      <c r="D200" s="1170" t="s">
        <v>891</v>
      </c>
      <c r="E200" s="555">
        <f t="shared" si="38"/>
        <v>61609</v>
      </c>
      <c r="F200" s="563">
        <f t="shared" si="38"/>
        <v>54866</v>
      </c>
      <c r="G200" s="517">
        <f t="shared" si="38"/>
        <v>0</v>
      </c>
      <c r="H200" s="518">
        <f t="shared" si="38"/>
        <v>0</v>
      </c>
      <c r="I200" s="518">
        <f t="shared" si="38"/>
        <v>0</v>
      </c>
      <c r="J200" s="519">
        <f t="shared" si="38"/>
        <v>54866</v>
      </c>
      <c r="K200" s="1490">
        <f t="shared" si="33"/>
        <v>1</v>
      </c>
      <c r="L200" s="1319" t="s">
        <v>1391</v>
      </c>
    </row>
    <row r="201" spans="1:26" ht="18.75" customHeight="1">
      <c r="A201" s="9">
        <v>85</v>
      </c>
      <c r="B201" s="1169"/>
      <c r="C201" s="1167">
        <v>580</v>
      </c>
      <c r="D201" s="1168" t="s">
        <v>892</v>
      </c>
      <c r="E201" s="555">
        <f t="shared" si="38"/>
        <v>26018</v>
      </c>
      <c r="F201" s="563">
        <f t="shared" si="38"/>
        <v>26018</v>
      </c>
      <c r="G201" s="517">
        <f t="shared" si="38"/>
        <v>0</v>
      </c>
      <c r="H201" s="518">
        <f t="shared" si="38"/>
        <v>0</v>
      </c>
      <c r="I201" s="518">
        <f t="shared" si="38"/>
        <v>0</v>
      </c>
      <c r="J201" s="519">
        <f t="shared" si="38"/>
        <v>26018</v>
      </c>
      <c r="K201" s="1490">
        <f t="shared" si="33"/>
        <v>1</v>
      </c>
      <c r="L201" s="1319"/>
    </row>
    <row r="202" spans="1:26" hidden="1">
      <c r="A202" s="9">
        <v>90</v>
      </c>
      <c r="B202" s="1158"/>
      <c r="C202" s="1167">
        <v>588</v>
      </c>
      <c r="D202" s="1168" t="s">
        <v>1448</v>
      </c>
      <c r="E202" s="555">
        <f t="shared" si="38"/>
        <v>0</v>
      </c>
      <c r="F202" s="563">
        <f t="shared" si="38"/>
        <v>0</v>
      </c>
      <c r="G202" s="517">
        <f t="shared" si="38"/>
        <v>0</v>
      </c>
      <c r="H202" s="518">
        <f t="shared" si="38"/>
        <v>0</v>
      </c>
      <c r="I202" s="518">
        <f t="shared" si="38"/>
        <v>0</v>
      </c>
      <c r="J202" s="519">
        <f t="shared" si="38"/>
        <v>0</v>
      </c>
      <c r="K202" s="1490" t="str">
        <f t="shared" si="33"/>
        <v/>
      </c>
      <c r="L202" s="1319"/>
    </row>
    <row r="203" spans="1:26" ht="31.5" hidden="1">
      <c r="A203" s="9">
        <v>90</v>
      </c>
      <c r="B203" s="1158"/>
      <c r="C203" s="1171">
        <v>590</v>
      </c>
      <c r="D203" s="1172" t="s">
        <v>893</v>
      </c>
      <c r="E203" s="559">
        <f t="shared" si="38"/>
        <v>0</v>
      </c>
      <c r="F203" s="562">
        <f t="shared" si="38"/>
        <v>0</v>
      </c>
      <c r="G203" s="514">
        <f t="shared" si="38"/>
        <v>0</v>
      </c>
      <c r="H203" s="515">
        <f t="shared" si="38"/>
        <v>0</v>
      </c>
      <c r="I203" s="515">
        <f t="shared" si="38"/>
        <v>0</v>
      </c>
      <c r="J203" s="516">
        <f t="shared" si="38"/>
        <v>0</v>
      </c>
      <c r="K203" s="1490" t="str">
        <f t="shared" si="33"/>
        <v/>
      </c>
      <c r="L203" s="1319"/>
    </row>
    <row r="204" spans="1:26" s="285" customFormat="1" ht="18.75" hidden="1" customHeight="1">
      <c r="A204" s="8">
        <v>115</v>
      </c>
      <c r="B204" s="1152">
        <v>800</v>
      </c>
      <c r="C204" s="2262" t="s">
        <v>894</v>
      </c>
      <c r="D204" s="2263"/>
      <c r="E204" s="396">
        <f t="shared" ref="E204:J205" si="39">SUMIF($B$607:$B$12276,$B204,E$607:E$12276)</f>
        <v>0</v>
      </c>
      <c r="F204" s="397">
        <f t="shared" si="39"/>
        <v>0</v>
      </c>
      <c r="G204" s="508">
        <f t="shared" si="39"/>
        <v>0</v>
      </c>
      <c r="H204" s="509">
        <f t="shared" si="39"/>
        <v>0</v>
      </c>
      <c r="I204" s="509">
        <f t="shared" si="39"/>
        <v>0</v>
      </c>
      <c r="J204" s="510">
        <f t="shared" si="39"/>
        <v>0</v>
      </c>
      <c r="K204" s="1490" t="str">
        <f t="shared" si="33"/>
        <v/>
      </c>
      <c r="L204" s="1319" t="s">
        <v>1392</v>
      </c>
      <c r="M204" s="1932"/>
      <c r="N204" s="283"/>
      <c r="O204" s="283"/>
      <c r="P204" s="283"/>
      <c r="Q204" s="283"/>
      <c r="R204" s="283"/>
      <c r="S204" s="283"/>
      <c r="T204" s="283"/>
      <c r="U204" s="283"/>
      <c r="V204" s="283"/>
      <c r="W204" s="283"/>
      <c r="X204" s="283"/>
      <c r="Y204" s="283"/>
      <c r="Z204" s="283"/>
    </row>
    <row r="205" spans="1:26" s="285" customFormat="1" ht="18.75" customHeight="1">
      <c r="A205" s="8">
        <v>125</v>
      </c>
      <c r="B205" s="1152">
        <v>1000</v>
      </c>
      <c r="C205" s="2258" t="s">
        <v>895</v>
      </c>
      <c r="D205" s="2258"/>
      <c r="E205" s="396">
        <f t="shared" si="39"/>
        <v>404350</v>
      </c>
      <c r="F205" s="397">
        <f t="shared" si="39"/>
        <v>404255</v>
      </c>
      <c r="G205" s="508">
        <f t="shared" si="39"/>
        <v>385015</v>
      </c>
      <c r="H205" s="509">
        <f t="shared" si="39"/>
        <v>0</v>
      </c>
      <c r="I205" s="509">
        <f t="shared" si="39"/>
        <v>19240</v>
      </c>
      <c r="J205" s="510">
        <f t="shared" si="39"/>
        <v>0</v>
      </c>
      <c r="K205" s="1490">
        <f t="shared" si="33"/>
        <v>1</v>
      </c>
      <c r="L205" s="1319" t="s">
        <v>1384</v>
      </c>
      <c r="M205" s="1932"/>
      <c r="N205" s="283"/>
      <c r="O205" s="283"/>
      <c r="P205" s="283"/>
      <c r="Q205" s="283"/>
      <c r="R205" s="283"/>
      <c r="S205" s="283"/>
      <c r="T205" s="283"/>
      <c r="U205" s="283"/>
      <c r="V205" s="283"/>
      <c r="W205" s="283"/>
      <c r="X205" s="283"/>
      <c r="Y205" s="283"/>
      <c r="Z205" s="283"/>
    </row>
    <row r="206" spans="1:26" ht="18.75" hidden="1" customHeight="1">
      <c r="A206" s="9">
        <v>130</v>
      </c>
      <c r="B206" s="1159"/>
      <c r="C206" s="1154">
        <v>1011</v>
      </c>
      <c r="D206" s="1173" t="s">
        <v>896</v>
      </c>
      <c r="E206" s="553">
        <f t="shared" ref="E206:J215" si="40">SUMIF($C$607:$C$12276,$C206,E$607:E$12276)</f>
        <v>0</v>
      </c>
      <c r="F206" s="561">
        <f t="shared" si="40"/>
        <v>0</v>
      </c>
      <c r="G206" s="511">
        <f t="shared" si="40"/>
        <v>0</v>
      </c>
      <c r="H206" s="512">
        <f t="shared" si="40"/>
        <v>0</v>
      </c>
      <c r="I206" s="512">
        <f t="shared" si="40"/>
        <v>0</v>
      </c>
      <c r="J206" s="513">
        <f t="shared" si="40"/>
        <v>0</v>
      </c>
      <c r="K206" s="1490" t="str">
        <f t="shared" si="33"/>
        <v/>
      </c>
      <c r="L206" s="1319"/>
      <c r="N206" s="285"/>
      <c r="O206" s="285"/>
      <c r="P206" s="285"/>
      <c r="Q206" s="285"/>
      <c r="R206" s="285"/>
      <c r="S206" s="285"/>
      <c r="T206" s="285"/>
      <c r="U206" s="285"/>
      <c r="V206" s="285"/>
      <c r="W206" s="285"/>
      <c r="X206" s="285"/>
      <c r="Y206" s="285"/>
      <c r="Z206" s="285"/>
    </row>
    <row r="207" spans="1:26" ht="18.75" customHeight="1">
      <c r="A207" s="9">
        <v>135</v>
      </c>
      <c r="B207" s="1159"/>
      <c r="C207" s="1160">
        <v>1012</v>
      </c>
      <c r="D207" s="1161" t="s">
        <v>897</v>
      </c>
      <c r="E207" s="555">
        <f t="shared" si="40"/>
        <v>50</v>
      </c>
      <c r="F207" s="563">
        <f t="shared" si="40"/>
        <v>50</v>
      </c>
      <c r="G207" s="517">
        <f t="shared" si="40"/>
        <v>0</v>
      </c>
      <c r="H207" s="518">
        <f t="shared" si="40"/>
        <v>0</v>
      </c>
      <c r="I207" s="518">
        <f t="shared" si="40"/>
        <v>50</v>
      </c>
      <c r="J207" s="519">
        <f t="shared" si="40"/>
        <v>0</v>
      </c>
      <c r="K207" s="1490">
        <f t="shared" si="33"/>
        <v>1</v>
      </c>
      <c r="L207" s="1319" t="s">
        <v>1381</v>
      </c>
      <c r="N207" s="285"/>
      <c r="O207" s="285"/>
      <c r="P207" s="285"/>
      <c r="Q207" s="285"/>
      <c r="R207" s="285"/>
      <c r="S207" s="285"/>
      <c r="T207" s="285"/>
      <c r="U207" s="285"/>
      <c r="V207" s="285"/>
      <c r="W207" s="285"/>
      <c r="X207" s="285"/>
      <c r="Y207" s="285"/>
      <c r="Z207" s="285"/>
    </row>
    <row r="208" spans="1:26" ht="18.75" hidden="1" customHeight="1">
      <c r="A208" s="9">
        <v>140</v>
      </c>
      <c r="B208" s="1159"/>
      <c r="C208" s="1160">
        <v>1013</v>
      </c>
      <c r="D208" s="1161" t="s">
        <v>898</v>
      </c>
      <c r="E208" s="555">
        <f t="shared" si="40"/>
        <v>0</v>
      </c>
      <c r="F208" s="563">
        <f t="shared" si="40"/>
        <v>0</v>
      </c>
      <c r="G208" s="517">
        <f t="shared" si="40"/>
        <v>0</v>
      </c>
      <c r="H208" s="518">
        <f t="shared" si="40"/>
        <v>0</v>
      </c>
      <c r="I208" s="518">
        <f t="shared" si="40"/>
        <v>0</v>
      </c>
      <c r="J208" s="519">
        <f t="shared" si="40"/>
        <v>0</v>
      </c>
      <c r="K208" s="1490" t="str">
        <f t="shared" si="33"/>
        <v/>
      </c>
      <c r="L208" s="1319" t="s">
        <v>1384</v>
      </c>
    </row>
    <row r="209" spans="1:26" ht="18.75" hidden="1" customHeight="1">
      <c r="A209" s="9">
        <v>145</v>
      </c>
      <c r="B209" s="1159"/>
      <c r="C209" s="1160">
        <v>1014</v>
      </c>
      <c r="D209" s="1161" t="s">
        <v>899</v>
      </c>
      <c r="E209" s="555">
        <f t="shared" si="40"/>
        <v>0</v>
      </c>
      <c r="F209" s="563">
        <f t="shared" si="40"/>
        <v>0</v>
      </c>
      <c r="G209" s="517">
        <f t="shared" si="40"/>
        <v>0</v>
      </c>
      <c r="H209" s="518">
        <f t="shared" si="40"/>
        <v>0</v>
      </c>
      <c r="I209" s="518">
        <f t="shared" si="40"/>
        <v>0</v>
      </c>
      <c r="J209" s="519">
        <f t="shared" si="40"/>
        <v>0</v>
      </c>
      <c r="K209" s="1490" t="str">
        <f t="shared" si="33"/>
        <v/>
      </c>
      <c r="L209" s="1319" t="s">
        <v>1394</v>
      </c>
    </row>
    <row r="210" spans="1:26" ht="18.75" customHeight="1">
      <c r="A210" s="9">
        <v>150</v>
      </c>
      <c r="B210" s="1159"/>
      <c r="C210" s="1160">
        <v>1015</v>
      </c>
      <c r="D210" s="1161" t="s">
        <v>900</v>
      </c>
      <c r="E210" s="555">
        <f t="shared" si="40"/>
        <v>81970</v>
      </c>
      <c r="F210" s="563">
        <f t="shared" si="40"/>
        <v>81970</v>
      </c>
      <c r="G210" s="517">
        <f t="shared" si="40"/>
        <v>77498</v>
      </c>
      <c r="H210" s="518">
        <f t="shared" si="40"/>
        <v>0</v>
      </c>
      <c r="I210" s="518">
        <f t="shared" si="40"/>
        <v>4472</v>
      </c>
      <c r="J210" s="519">
        <f t="shared" si="40"/>
        <v>0</v>
      </c>
      <c r="K210" s="1490">
        <f t="shared" si="33"/>
        <v>1</v>
      </c>
      <c r="L210" s="1319" t="s">
        <v>1396</v>
      </c>
    </row>
    <row r="211" spans="1:26" ht="18.75" customHeight="1">
      <c r="A211" s="9">
        <v>155</v>
      </c>
      <c r="B211" s="1159"/>
      <c r="C211" s="1174">
        <v>1016</v>
      </c>
      <c r="D211" s="1175" t="s">
        <v>901</v>
      </c>
      <c r="E211" s="557">
        <f t="shared" si="40"/>
        <v>60845</v>
      </c>
      <c r="F211" s="564">
        <f t="shared" si="40"/>
        <v>60810</v>
      </c>
      <c r="G211" s="520">
        <f t="shared" si="40"/>
        <v>60568</v>
      </c>
      <c r="H211" s="521">
        <f t="shared" si="40"/>
        <v>0</v>
      </c>
      <c r="I211" s="521">
        <f t="shared" si="40"/>
        <v>242</v>
      </c>
      <c r="J211" s="522">
        <f t="shared" si="40"/>
        <v>0</v>
      </c>
      <c r="K211" s="1490">
        <f t="shared" si="33"/>
        <v>1</v>
      </c>
      <c r="L211" s="1319" t="s">
        <v>1393</v>
      </c>
    </row>
    <row r="212" spans="1:26" ht="18.75" customHeight="1">
      <c r="A212" s="9">
        <v>160</v>
      </c>
      <c r="B212" s="1153"/>
      <c r="C212" s="1176">
        <v>1020</v>
      </c>
      <c r="D212" s="1177" t="s">
        <v>902</v>
      </c>
      <c r="E212" s="565">
        <f t="shared" si="40"/>
        <v>181140</v>
      </c>
      <c r="F212" s="566">
        <f t="shared" si="40"/>
        <v>181129</v>
      </c>
      <c r="G212" s="523">
        <f t="shared" si="40"/>
        <v>178111</v>
      </c>
      <c r="H212" s="524">
        <f t="shared" si="40"/>
        <v>0</v>
      </c>
      <c r="I212" s="524">
        <f t="shared" si="40"/>
        <v>3018</v>
      </c>
      <c r="J212" s="525">
        <f t="shared" si="40"/>
        <v>0</v>
      </c>
      <c r="K212" s="1490">
        <f t="shared" si="33"/>
        <v>1</v>
      </c>
      <c r="L212" s="1319" t="s">
        <v>1397</v>
      </c>
    </row>
    <row r="213" spans="1:26" ht="18.75" customHeight="1">
      <c r="A213" s="9">
        <v>165</v>
      </c>
      <c r="B213" s="1159"/>
      <c r="C213" s="1178">
        <v>1030</v>
      </c>
      <c r="D213" s="1179" t="s">
        <v>903</v>
      </c>
      <c r="E213" s="567">
        <f t="shared" si="40"/>
        <v>50138</v>
      </c>
      <c r="F213" s="568">
        <f t="shared" si="40"/>
        <v>50138</v>
      </c>
      <c r="G213" s="526">
        <f t="shared" si="40"/>
        <v>50138</v>
      </c>
      <c r="H213" s="527">
        <f t="shared" si="40"/>
        <v>0</v>
      </c>
      <c r="I213" s="527">
        <f t="shared" si="40"/>
        <v>0</v>
      </c>
      <c r="J213" s="528">
        <f t="shared" si="40"/>
        <v>0</v>
      </c>
      <c r="K213" s="1490">
        <f t="shared" si="33"/>
        <v>1</v>
      </c>
      <c r="L213" s="1320" t="s">
        <v>1386</v>
      </c>
    </row>
    <row r="214" spans="1:26" ht="18.75" customHeight="1">
      <c r="A214" s="9">
        <v>175</v>
      </c>
      <c r="B214" s="1159"/>
      <c r="C214" s="1176">
        <v>1051</v>
      </c>
      <c r="D214" s="1180" t="s">
        <v>904</v>
      </c>
      <c r="E214" s="565">
        <f t="shared" si="40"/>
        <v>5320</v>
      </c>
      <c r="F214" s="566">
        <f t="shared" si="40"/>
        <v>5318</v>
      </c>
      <c r="G214" s="523">
        <f t="shared" si="40"/>
        <v>1929</v>
      </c>
      <c r="H214" s="524">
        <f t="shared" si="40"/>
        <v>0</v>
      </c>
      <c r="I214" s="524">
        <f t="shared" si="40"/>
        <v>3389</v>
      </c>
      <c r="J214" s="525">
        <f t="shared" si="40"/>
        <v>0</v>
      </c>
      <c r="K214" s="1490">
        <f t="shared" si="33"/>
        <v>1</v>
      </c>
      <c r="L214" s="1320"/>
    </row>
    <row r="215" spans="1:26" ht="18.75" customHeight="1">
      <c r="A215" s="9">
        <v>180</v>
      </c>
      <c r="B215" s="1159"/>
      <c r="C215" s="1160">
        <v>1052</v>
      </c>
      <c r="D215" s="1161" t="s">
        <v>905</v>
      </c>
      <c r="E215" s="555">
        <f t="shared" si="40"/>
        <v>12640</v>
      </c>
      <c r="F215" s="563">
        <f t="shared" si="40"/>
        <v>12607</v>
      </c>
      <c r="G215" s="517">
        <f t="shared" si="40"/>
        <v>5287</v>
      </c>
      <c r="H215" s="518">
        <f t="shared" si="40"/>
        <v>0</v>
      </c>
      <c r="I215" s="518">
        <f t="shared" si="40"/>
        <v>7320</v>
      </c>
      <c r="J215" s="519">
        <f t="shared" si="40"/>
        <v>0</v>
      </c>
      <c r="K215" s="1490">
        <f t="shared" si="33"/>
        <v>1</v>
      </c>
      <c r="L215" s="1320"/>
    </row>
    <row r="216" spans="1:26" ht="18.75" hidden="1" customHeight="1">
      <c r="A216" s="9">
        <v>185</v>
      </c>
      <c r="B216" s="1159"/>
      <c r="C216" s="1178">
        <v>1053</v>
      </c>
      <c r="D216" s="1179" t="s">
        <v>1324</v>
      </c>
      <c r="E216" s="567">
        <f t="shared" ref="E216:J222" si="41">SUMIF($C$607:$C$12276,$C216,E$607:E$12276)</f>
        <v>0</v>
      </c>
      <c r="F216" s="568">
        <f t="shared" si="41"/>
        <v>0</v>
      </c>
      <c r="G216" s="526">
        <f t="shared" si="41"/>
        <v>0</v>
      </c>
      <c r="H216" s="527">
        <f t="shared" si="41"/>
        <v>0</v>
      </c>
      <c r="I216" s="527">
        <f t="shared" si="41"/>
        <v>0</v>
      </c>
      <c r="J216" s="528">
        <f t="shared" si="41"/>
        <v>0</v>
      </c>
      <c r="K216" s="1490" t="str">
        <f t="shared" si="33"/>
        <v/>
      </c>
      <c r="L216" s="1319" t="s">
        <v>1381</v>
      </c>
    </row>
    <row r="217" spans="1:26" ht="18.75" customHeight="1">
      <c r="A217" s="9">
        <v>190</v>
      </c>
      <c r="B217" s="1159"/>
      <c r="C217" s="1176">
        <v>1062</v>
      </c>
      <c r="D217" s="1177" t="s">
        <v>906</v>
      </c>
      <c r="E217" s="565">
        <f t="shared" si="41"/>
        <v>6895</v>
      </c>
      <c r="F217" s="566">
        <f t="shared" si="41"/>
        <v>6891</v>
      </c>
      <c r="G217" s="523">
        <f t="shared" si="41"/>
        <v>6828</v>
      </c>
      <c r="H217" s="524">
        <f t="shared" si="41"/>
        <v>0</v>
      </c>
      <c r="I217" s="524">
        <f t="shared" si="41"/>
        <v>63</v>
      </c>
      <c r="J217" s="525">
        <f t="shared" si="41"/>
        <v>0</v>
      </c>
      <c r="K217" s="1490">
        <f t="shared" si="33"/>
        <v>1</v>
      </c>
      <c r="L217" s="1319" t="s">
        <v>1382</v>
      </c>
    </row>
    <row r="218" spans="1:26" ht="18.75" hidden="1" customHeight="1">
      <c r="A218" s="9">
        <v>200</v>
      </c>
      <c r="B218" s="1159"/>
      <c r="C218" s="1178">
        <v>1063</v>
      </c>
      <c r="D218" s="1181" t="s">
        <v>1282</v>
      </c>
      <c r="E218" s="567">
        <f t="shared" si="41"/>
        <v>0</v>
      </c>
      <c r="F218" s="568">
        <f t="shared" si="41"/>
        <v>0</v>
      </c>
      <c r="G218" s="526">
        <f t="shared" si="41"/>
        <v>0</v>
      </c>
      <c r="H218" s="527">
        <f t="shared" si="41"/>
        <v>0</v>
      </c>
      <c r="I218" s="527">
        <f t="shared" si="41"/>
        <v>0</v>
      </c>
      <c r="J218" s="528">
        <f t="shared" si="41"/>
        <v>0</v>
      </c>
      <c r="K218" s="1490" t="str">
        <f t="shared" si="33"/>
        <v/>
      </c>
      <c r="L218" s="1319" t="s">
        <v>1383</v>
      </c>
    </row>
    <row r="219" spans="1:26" ht="18.75" customHeight="1">
      <c r="A219" s="9">
        <v>200</v>
      </c>
      <c r="B219" s="1159"/>
      <c r="C219" s="1182">
        <v>1069</v>
      </c>
      <c r="D219" s="1183" t="s">
        <v>907</v>
      </c>
      <c r="E219" s="569">
        <f t="shared" si="41"/>
        <v>20</v>
      </c>
      <c r="F219" s="570">
        <f t="shared" si="41"/>
        <v>20</v>
      </c>
      <c r="G219" s="529">
        <f t="shared" si="41"/>
        <v>20</v>
      </c>
      <c r="H219" s="530">
        <f t="shared" si="41"/>
        <v>0</v>
      </c>
      <c r="I219" s="530">
        <f t="shared" si="41"/>
        <v>0</v>
      </c>
      <c r="J219" s="531">
        <f t="shared" si="41"/>
        <v>0</v>
      </c>
      <c r="K219" s="1490">
        <f t="shared" si="33"/>
        <v>1</v>
      </c>
      <c r="L219" s="1319" t="s">
        <v>1384</v>
      </c>
    </row>
    <row r="220" spans="1:26" ht="18.75" customHeight="1">
      <c r="A220" s="9">
        <v>205</v>
      </c>
      <c r="B220" s="1153"/>
      <c r="C220" s="1176">
        <v>1091</v>
      </c>
      <c r="D220" s="1180" t="s">
        <v>1325</v>
      </c>
      <c r="E220" s="565">
        <f t="shared" si="41"/>
        <v>2750</v>
      </c>
      <c r="F220" s="566">
        <f t="shared" si="41"/>
        <v>2750</v>
      </c>
      <c r="G220" s="523">
        <f t="shared" si="41"/>
        <v>2750</v>
      </c>
      <c r="H220" s="524">
        <f t="shared" si="41"/>
        <v>0</v>
      </c>
      <c r="I220" s="524">
        <f t="shared" si="41"/>
        <v>0</v>
      </c>
      <c r="J220" s="525">
        <f t="shared" si="41"/>
        <v>0</v>
      </c>
      <c r="K220" s="1490">
        <f t="shared" si="33"/>
        <v>1</v>
      </c>
      <c r="L220" s="1319" t="s">
        <v>1385</v>
      </c>
    </row>
    <row r="221" spans="1:26" ht="18.75" customHeight="1">
      <c r="A221" s="9">
        <v>210</v>
      </c>
      <c r="B221" s="1159"/>
      <c r="C221" s="1160">
        <v>1092</v>
      </c>
      <c r="D221" s="1161" t="s">
        <v>1088</v>
      </c>
      <c r="E221" s="555">
        <f t="shared" si="41"/>
        <v>510</v>
      </c>
      <c r="F221" s="563">
        <f t="shared" si="41"/>
        <v>510</v>
      </c>
      <c r="G221" s="517">
        <f t="shared" si="41"/>
        <v>510</v>
      </c>
      <c r="H221" s="518">
        <f t="shared" si="41"/>
        <v>0</v>
      </c>
      <c r="I221" s="518">
        <f t="shared" si="41"/>
        <v>0</v>
      </c>
      <c r="J221" s="519">
        <f t="shared" si="41"/>
        <v>0</v>
      </c>
      <c r="K221" s="1490">
        <f t="shared" si="33"/>
        <v>1</v>
      </c>
      <c r="L221" s="1319" t="s">
        <v>1386</v>
      </c>
    </row>
    <row r="222" spans="1:26" ht="18.75" customHeight="1">
      <c r="A222" s="9">
        <v>215</v>
      </c>
      <c r="B222" s="1159"/>
      <c r="C222" s="1156">
        <v>1098</v>
      </c>
      <c r="D222" s="1184" t="s">
        <v>908</v>
      </c>
      <c r="E222" s="559">
        <f t="shared" si="41"/>
        <v>2072</v>
      </c>
      <c r="F222" s="562">
        <f t="shared" si="41"/>
        <v>2062</v>
      </c>
      <c r="G222" s="514">
        <f t="shared" si="41"/>
        <v>1376</v>
      </c>
      <c r="H222" s="515">
        <f t="shared" si="41"/>
        <v>0</v>
      </c>
      <c r="I222" s="515">
        <f t="shared" si="41"/>
        <v>686</v>
      </c>
      <c r="J222" s="516">
        <f t="shared" si="41"/>
        <v>0</v>
      </c>
      <c r="K222" s="1490">
        <f t="shared" si="33"/>
        <v>1</v>
      </c>
      <c r="L222" s="1319" t="s">
        <v>1387</v>
      </c>
    </row>
    <row r="223" spans="1:26" s="285" customFormat="1" ht="18.75" customHeight="1">
      <c r="A223" s="8">
        <v>220</v>
      </c>
      <c r="B223" s="1152">
        <v>1900</v>
      </c>
      <c r="C223" s="2257" t="s">
        <v>575</v>
      </c>
      <c r="D223" s="2257"/>
      <c r="E223" s="396">
        <f t="shared" ref="E223:J223" si="42">SUMIF($B$607:$B$12276,$B223,E$607:E$12276)</f>
        <v>6000</v>
      </c>
      <c r="F223" s="397">
        <f t="shared" si="42"/>
        <v>5221</v>
      </c>
      <c r="G223" s="508">
        <f t="shared" si="42"/>
        <v>4833</v>
      </c>
      <c r="H223" s="509">
        <f t="shared" si="42"/>
        <v>0</v>
      </c>
      <c r="I223" s="509">
        <f t="shared" si="42"/>
        <v>388</v>
      </c>
      <c r="J223" s="510">
        <f t="shared" si="42"/>
        <v>0</v>
      </c>
      <c r="K223" s="1490">
        <f t="shared" si="33"/>
        <v>1</v>
      </c>
      <c r="L223" s="1319" t="s">
        <v>1388</v>
      </c>
      <c r="M223" s="1932"/>
      <c r="N223" s="283"/>
      <c r="O223" s="283"/>
      <c r="P223" s="283"/>
      <c r="Q223" s="283"/>
      <c r="R223" s="283"/>
      <c r="S223" s="283"/>
      <c r="T223" s="283"/>
      <c r="U223" s="283"/>
      <c r="V223" s="283"/>
      <c r="W223" s="283"/>
      <c r="X223" s="283"/>
      <c r="Y223" s="283"/>
      <c r="Z223" s="283"/>
    </row>
    <row r="224" spans="1:26" ht="18.75" customHeight="1">
      <c r="A224" s="9">
        <v>225</v>
      </c>
      <c r="B224" s="1159"/>
      <c r="C224" s="1154">
        <v>1901</v>
      </c>
      <c r="D224" s="1185" t="s">
        <v>1327</v>
      </c>
      <c r="E224" s="553">
        <f t="shared" ref="E224:J226" si="43">SUMIF($C$607:$C$12276,$C224,E$607:E$12276)</f>
        <v>2000</v>
      </c>
      <c r="F224" s="561">
        <f t="shared" si="43"/>
        <v>1968</v>
      </c>
      <c r="G224" s="511">
        <f t="shared" si="43"/>
        <v>1580</v>
      </c>
      <c r="H224" s="512">
        <f t="shared" si="43"/>
        <v>0</v>
      </c>
      <c r="I224" s="512">
        <f t="shared" si="43"/>
        <v>388</v>
      </c>
      <c r="J224" s="513">
        <f t="shared" si="43"/>
        <v>0</v>
      </c>
      <c r="K224" s="1490">
        <f t="shared" si="33"/>
        <v>1</v>
      </c>
      <c r="L224" s="1319" t="s">
        <v>1389</v>
      </c>
    </row>
    <row r="225" spans="1:26" ht="18.75" customHeight="1">
      <c r="A225" s="9">
        <v>230</v>
      </c>
      <c r="B225" s="1186"/>
      <c r="C225" s="1160">
        <v>1981</v>
      </c>
      <c r="D225" s="1187" t="s">
        <v>1328</v>
      </c>
      <c r="E225" s="555">
        <f t="shared" si="43"/>
        <v>4000</v>
      </c>
      <c r="F225" s="563">
        <f t="shared" si="43"/>
        <v>3253</v>
      </c>
      <c r="G225" s="517">
        <f t="shared" si="43"/>
        <v>3253</v>
      </c>
      <c r="H225" s="518">
        <f t="shared" si="43"/>
        <v>0</v>
      </c>
      <c r="I225" s="518">
        <f t="shared" si="43"/>
        <v>0</v>
      </c>
      <c r="J225" s="519">
        <f t="shared" si="43"/>
        <v>0</v>
      </c>
      <c r="K225" s="1490">
        <f t="shared" si="33"/>
        <v>1</v>
      </c>
      <c r="L225" s="1319" t="s">
        <v>1384</v>
      </c>
      <c r="N225" s="285"/>
      <c r="O225" s="285"/>
      <c r="P225" s="285"/>
      <c r="Q225" s="285"/>
      <c r="R225" s="285"/>
      <c r="S225" s="285"/>
      <c r="T225" s="285"/>
      <c r="U225" s="285"/>
      <c r="V225" s="285"/>
      <c r="W225" s="285"/>
      <c r="X225" s="285"/>
      <c r="Y225" s="285"/>
      <c r="Z225" s="285"/>
    </row>
    <row r="226" spans="1:26" ht="18.75" hidden="1" customHeight="1">
      <c r="A226" s="9">
        <v>245</v>
      </c>
      <c r="B226" s="1159"/>
      <c r="C226" s="1156">
        <v>1991</v>
      </c>
      <c r="D226" s="1188" t="s">
        <v>1329</v>
      </c>
      <c r="E226" s="559">
        <f t="shared" si="43"/>
        <v>0</v>
      </c>
      <c r="F226" s="562">
        <f t="shared" si="43"/>
        <v>0</v>
      </c>
      <c r="G226" s="514">
        <f t="shared" si="43"/>
        <v>0</v>
      </c>
      <c r="H226" s="515">
        <f t="shared" si="43"/>
        <v>0</v>
      </c>
      <c r="I226" s="515">
        <f t="shared" si="43"/>
        <v>0</v>
      </c>
      <c r="J226" s="516">
        <f t="shared" si="43"/>
        <v>0</v>
      </c>
      <c r="K226" s="1490" t="str">
        <f t="shared" si="33"/>
        <v/>
      </c>
      <c r="L226" s="1319" t="s">
        <v>1390</v>
      </c>
    </row>
    <row r="227" spans="1:26" s="285" customFormat="1" ht="18.75" hidden="1" customHeight="1">
      <c r="A227" s="8">
        <v>220</v>
      </c>
      <c r="B227" s="1152">
        <v>2100</v>
      </c>
      <c r="C227" s="2257" t="s">
        <v>1072</v>
      </c>
      <c r="D227" s="2257"/>
      <c r="E227" s="396">
        <f t="shared" ref="E227:J227" si="44">SUMIF($B$607:$B$12276,$B227,E$607:E$12276)</f>
        <v>0</v>
      </c>
      <c r="F227" s="397">
        <f t="shared" si="44"/>
        <v>0</v>
      </c>
      <c r="G227" s="508">
        <f t="shared" si="44"/>
        <v>0</v>
      </c>
      <c r="H227" s="509">
        <f t="shared" si="44"/>
        <v>0</v>
      </c>
      <c r="I227" s="509">
        <f t="shared" si="44"/>
        <v>0</v>
      </c>
      <c r="J227" s="510">
        <f t="shared" si="44"/>
        <v>0</v>
      </c>
      <c r="K227" s="1490" t="str">
        <f t="shared" si="33"/>
        <v/>
      </c>
      <c r="L227" s="1319" t="s">
        <v>1386</v>
      </c>
      <c r="M227" s="1932"/>
      <c r="N227" s="283"/>
      <c r="O227" s="283"/>
      <c r="P227" s="283"/>
      <c r="Q227" s="283"/>
      <c r="R227" s="283"/>
      <c r="S227" s="283"/>
      <c r="T227" s="283"/>
      <c r="U227" s="283"/>
      <c r="V227" s="283"/>
      <c r="W227" s="283"/>
      <c r="X227" s="283"/>
      <c r="Y227" s="283"/>
      <c r="Z227" s="283"/>
    </row>
    <row r="228" spans="1:26" ht="18.75" hidden="1" customHeight="1">
      <c r="A228" s="9">
        <v>225</v>
      </c>
      <c r="B228" s="1159"/>
      <c r="C228" s="1154">
        <v>2110</v>
      </c>
      <c r="D228" s="1189" t="s">
        <v>909</v>
      </c>
      <c r="E228" s="553">
        <f t="shared" ref="E228:J232" si="45">SUMIF($C$607:$C$12276,$C228,E$607:E$12276)</f>
        <v>0</v>
      </c>
      <c r="F228" s="561">
        <f t="shared" si="45"/>
        <v>0</v>
      </c>
      <c r="G228" s="511">
        <f t="shared" si="45"/>
        <v>0</v>
      </c>
      <c r="H228" s="512">
        <f t="shared" si="45"/>
        <v>0</v>
      </c>
      <c r="I228" s="512">
        <f t="shared" si="45"/>
        <v>0</v>
      </c>
      <c r="J228" s="513">
        <f t="shared" si="45"/>
        <v>0</v>
      </c>
      <c r="K228" s="1490" t="str">
        <f t="shared" si="33"/>
        <v/>
      </c>
      <c r="L228" s="1319" t="s">
        <v>1391</v>
      </c>
    </row>
    <row r="229" spans="1:26" ht="18.75" hidden="1" customHeight="1">
      <c r="A229" s="9">
        <v>230</v>
      </c>
      <c r="B229" s="1186"/>
      <c r="C229" s="1160">
        <v>2120</v>
      </c>
      <c r="D229" s="1163" t="s">
        <v>910</v>
      </c>
      <c r="E229" s="555">
        <f t="shared" si="45"/>
        <v>0</v>
      </c>
      <c r="F229" s="563">
        <f t="shared" si="45"/>
        <v>0</v>
      </c>
      <c r="G229" s="517">
        <f t="shared" si="45"/>
        <v>0</v>
      </c>
      <c r="H229" s="518">
        <f t="shared" si="45"/>
        <v>0</v>
      </c>
      <c r="I229" s="518">
        <f t="shared" si="45"/>
        <v>0</v>
      </c>
      <c r="J229" s="519">
        <f t="shared" si="45"/>
        <v>0</v>
      </c>
      <c r="K229" s="1490" t="str">
        <f t="shared" si="33"/>
        <v/>
      </c>
      <c r="L229" s="1319"/>
      <c r="N229" s="285"/>
      <c r="O229" s="285"/>
      <c r="P229" s="285"/>
      <c r="Q229" s="285"/>
      <c r="R229" s="285"/>
      <c r="S229" s="285"/>
      <c r="T229" s="285"/>
      <c r="U229" s="285"/>
      <c r="V229" s="285"/>
      <c r="W229" s="285"/>
      <c r="X229" s="285"/>
      <c r="Y229" s="285"/>
      <c r="Z229" s="285"/>
    </row>
    <row r="230" spans="1:26" ht="18.75" hidden="1" customHeight="1">
      <c r="A230" s="9">
        <v>235</v>
      </c>
      <c r="B230" s="1186"/>
      <c r="C230" s="1160">
        <v>2125</v>
      </c>
      <c r="D230" s="1163" t="s">
        <v>911</v>
      </c>
      <c r="E230" s="555">
        <f t="shared" si="45"/>
        <v>0</v>
      </c>
      <c r="F230" s="563">
        <f t="shared" si="45"/>
        <v>0</v>
      </c>
      <c r="G230" s="517">
        <f t="shared" si="45"/>
        <v>0</v>
      </c>
      <c r="H230" s="518">
        <f t="shared" si="45"/>
        <v>0</v>
      </c>
      <c r="I230" s="518">
        <f t="shared" si="45"/>
        <v>0</v>
      </c>
      <c r="J230" s="519">
        <f t="shared" si="45"/>
        <v>0</v>
      </c>
      <c r="K230" s="1490" t="str">
        <f t="shared" si="33"/>
        <v/>
      </c>
      <c r="L230" s="1319" t="s">
        <v>1392</v>
      </c>
    </row>
    <row r="231" spans="1:26" ht="18.75" hidden="1" customHeight="1">
      <c r="A231" s="9">
        <v>240</v>
      </c>
      <c r="B231" s="1158"/>
      <c r="C231" s="1160">
        <v>2140</v>
      </c>
      <c r="D231" s="1163" t="s">
        <v>912</v>
      </c>
      <c r="E231" s="555">
        <f t="shared" si="45"/>
        <v>0</v>
      </c>
      <c r="F231" s="563">
        <f t="shared" si="45"/>
        <v>0</v>
      </c>
      <c r="G231" s="517">
        <f t="shared" si="45"/>
        <v>0</v>
      </c>
      <c r="H231" s="518">
        <f t="shared" si="45"/>
        <v>0</v>
      </c>
      <c r="I231" s="518">
        <f t="shared" si="45"/>
        <v>0</v>
      </c>
      <c r="J231" s="519">
        <f t="shared" si="45"/>
        <v>0</v>
      </c>
      <c r="K231" s="1490" t="str">
        <f t="shared" si="33"/>
        <v/>
      </c>
      <c r="L231" s="1319" t="s">
        <v>1384</v>
      </c>
    </row>
    <row r="232" spans="1:26" ht="18.75" hidden="1" customHeight="1">
      <c r="A232" s="9">
        <v>245</v>
      </c>
      <c r="B232" s="1159"/>
      <c r="C232" s="1156">
        <v>2190</v>
      </c>
      <c r="D232" s="1190" t="s">
        <v>913</v>
      </c>
      <c r="E232" s="559">
        <f t="shared" si="45"/>
        <v>0</v>
      </c>
      <c r="F232" s="562">
        <f t="shared" si="45"/>
        <v>0</v>
      </c>
      <c r="G232" s="514">
        <f t="shared" si="45"/>
        <v>0</v>
      </c>
      <c r="H232" s="515">
        <f t="shared" si="45"/>
        <v>0</v>
      </c>
      <c r="I232" s="515">
        <f t="shared" si="45"/>
        <v>0</v>
      </c>
      <c r="J232" s="516">
        <f t="shared" si="45"/>
        <v>0</v>
      </c>
      <c r="K232" s="1490" t="str">
        <f t="shared" si="33"/>
        <v/>
      </c>
      <c r="L232" s="1319"/>
    </row>
    <row r="233" spans="1:26" s="285" customFormat="1" ht="18.75" hidden="1" customHeight="1">
      <c r="A233" s="8">
        <v>250</v>
      </c>
      <c r="B233" s="1152">
        <v>2200</v>
      </c>
      <c r="C233" s="2257" t="s">
        <v>914</v>
      </c>
      <c r="D233" s="2257"/>
      <c r="E233" s="396">
        <f t="shared" ref="E233:J233" si="46">SUMIF($B$607:$B$12276,$B233,E$607:E$12276)</f>
        <v>0</v>
      </c>
      <c r="F233" s="397">
        <f t="shared" si="46"/>
        <v>0</v>
      </c>
      <c r="G233" s="508">
        <f t="shared" si="46"/>
        <v>0</v>
      </c>
      <c r="H233" s="509">
        <f t="shared" si="46"/>
        <v>0</v>
      </c>
      <c r="I233" s="509">
        <f t="shared" si="46"/>
        <v>0</v>
      </c>
      <c r="J233" s="510">
        <f t="shared" si="46"/>
        <v>0</v>
      </c>
      <c r="K233" s="1490" t="str">
        <f t="shared" si="33"/>
        <v/>
      </c>
      <c r="L233" s="1319" t="s">
        <v>1381</v>
      </c>
      <c r="M233" s="1932"/>
      <c r="N233" s="283"/>
      <c r="O233" s="283"/>
      <c r="P233" s="283"/>
      <c r="Q233" s="283"/>
      <c r="R233" s="283"/>
      <c r="S233" s="283"/>
      <c r="T233" s="283"/>
      <c r="U233" s="283"/>
      <c r="V233" s="283"/>
      <c r="W233" s="283"/>
      <c r="X233" s="283"/>
      <c r="Y233" s="283"/>
      <c r="Z233" s="283"/>
    </row>
    <row r="234" spans="1:26" ht="18.75" hidden="1" customHeight="1">
      <c r="A234" s="9">
        <v>255</v>
      </c>
      <c r="B234" s="1159"/>
      <c r="C234" s="1154">
        <v>2221</v>
      </c>
      <c r="D234" s="1155" t="s">
        <v>1089</v>
      </c>
      <c r="E234" s="553">
        <f t="shared" ref="E234:J235" si="47">SUMIF($C$607:$C$12276,$C234,E$607:E$12276)</f>
        <v>0</v>
      </c>
      <c r="F234" s="561">
        <f t="shared" si="47"/>
        <v>0</v>
      </c>
      <c r="G234" s="511">
        <f t="shared" si="47"/>
        <v>0</v>
      </c>
      <c r="H234" s="512">
        <f t="shared" si="47"/>
        <v>0</v>
      </c>
      <c r="I234" s="512">
        <f t="shared" si="47"/>
        <v>0</v>
      </c>
      <c r="J234" s="513">
        <f t="shared" si="47"/>
        <v>0</v>
      </c>
      <c r="K234" s="1490" t="str">
        <f t="shared" si="33"/>
        <v/>
      </c>
      <c r="L234" s="1319" t="s">
        <v>1384</v>
      </c>
    </row>
    <row r="235" spans="1:26" ht="18.75" hidden="1" customHeight="1">
      <c r="A235" s="9">
        <v>265</v>
      </c>
      <c r="B235" s="1159"/>
      <c r="C235" s="1156">
        <v>2224</v>
      </c>
      <c r="D235" s="1157" t="s">
        <v>915</v>
      </c>
      <c r="E235" s="559">
        <f t="shared" si="47"/>
        <v>0</v>
      </c>
      <c r="F235" s="562">
        <f t="shared" si="47"/>
        <v>0</v>
      </c>
      <c r="G235" s="514">
        <f t="shared" si="47"/>
        <v>0</v>
      </c>
      <c r="H235" s="515">
        <f t="shared" si="47"/>
        <v>0</v>
      </c>
      <c r="I235" s="515">
        <f t="shared" si="47"/>
        <v>0</v>
      </c>
      <c r="J235" s="516">
        <f t="shared" si="47"/>
        <v>0</v>
      </c>
      <c r="K235" s="1490" t="str">
        <f t="shared" si="33"/>
        <v/>
      </c>
      <c r="L235" s="1319" t="s">
        <v>1394</v>
      </c>
    </row>
    <row r="236" spans="1:26" s="285" customFormat="1" ht="18.75" hidden="1" customHeight="1">
      <c r="A236" s="8">
        <v>270</v>
      </c>
      <c r="B236" s="1152">
        <v>2500</v>
      </c>
      <c r="C236" s="2257" t="s">
        <v>916</v>
      </c>
      <c r="D236" s="2264"/>
      <c r="E236" s="396">
        <f t="shared" ref="E236:J240" si="48">SUMIF($B$607:$B$12276,$B236,E$607:E$12276)</f>
        <v>0</v>
      </c>
      <c r="F236" s="397">
        <f t="shared" si="48"/>
        <v>0</v>
      </c>
      <c r="G236" s="508">
        <f t="shared" si="48"/>
        <v>0</v>
      </c>
      <c r="H236" s="509">
        <f t="shared" si="48"/>
        <v>0</v>
      </c>
      <c r="I236" s="509">
        <f t="shared" si="48"/>
        <v>0</v>
      </c>
      <c r="J236" s="510">
        <f t="shared" si="48"/>
        <v>0</v>
      </c>
      <c r="K236" s="1490" t="str">
        <f t="shared" si="33"/>
        <v/>
      </c>
      <c r="L236" s="1319" t="s">
        <v>1396</v>
      </c>
      <c r="M236" s="1932"/>
      <c r="N236" s="283"/>
      <c r="O236" s="283"/>
      <c r="P236" s="283"/>
      <c r="Q236" s="283"/>
      <c r="R236" s="283"/>
      <c r="S236" s="283"/>
      <c r="T236" s="283"/>
      <c r="U236" s="283"/>
      <c r="V236" s="283"/>
      <c r="W236" s="283"/>
      <c r="X236" s="283"/>
      <c r="Y236" s="283"/>
      <c r="Z236" s="283"/>
    </row>
    <row r="237" spans="1:26" s="285" customFormat="1" ht="18.75" hidden="1" customHeight="1">
      <c r="A237" s="8">
        <v>290</v>
      </c>
      <c r="B237" s="1152">
        <v>2600</v>
      </c>
      <c r="C237" s="2260" t="s">
        <v>917</v>
      </c>
      <c r="D237" s="2261"/>
      <c r="E237" s="396">
        <f t="shared" si="48"/>
        <v>0</v>
      </c>
      <c r="F237" s="397">
        <f t="shared" si="48"/>
        <v>0</v>
      </c>
      <c r="G237" s="508">
        <f t="shared" si="48"/>
        <v>0</v>
      </c>
      <c r="H237" s="509">
        <f t="shared" si="48"/>
        <v>0</v>
      </c>
      <c r="I237" s="509">
        <f t="shared" si="48"/>
        <v>0</v>
      </c>
      <c r="J237" s="510">
        <f t="shared" si="48"/>
        <v>0</v>
      </c>
      <c r="K237" s="1490" t="str">
        <f t="shared" si="33"/>
        <v/>
      </c>
      <c r="L237" s="1319" t="s">
        <v>1393</v>
      </c>
      <c r="M237" s="1932"/>
      <c r="N237" s="283"/>
      <c r="O237" s="283"/>
      <c r="P237" s="283"/>
      <c r="Q237" s="283"/>
      <c r="R237" s="283"/>
      <c r="S237" s="283"/>
      <c r="T237" s="283"/>
      <c r="U237" s="283"/>
      <c r="V237" s="283"/>
      <c r="W237" s="283"/>
      <c r="X237" s="283"/>
      <c r="Y237" s="283"/>
      <c r="Z237" s="283"/>
    </row>
    <row r="238" spans="1:26" s="285" customFormat="1" ht="18.75" hidden="1" customHeight="1">
      <c r="A238" s="17">
        <v>320</v>
      </c>
      <c r="B238" s="1152">
        <v>2700</v>
      </c>
      <c r="C238" s="2260" t="s">
        <v>918</v>
      </c>
      <c r="D238" s="2261"/>
      <c r="E238" s="396">
        <f t="shared" si="48"/>
        <v>0</v>
      </c>
      <c r="F238" s="397">
        <f t="shared" si="48"/>
        <v>0</v>
      </c>
      <c r="G238" s="508">
        <f t="shared" si="48"/>
        <v>0</v>
      </c>
      <c r="H238" s="509">
        <f t="shared" si="48"/>
        <v>0</v>
      </c>
      <c r="I238" s="509">
        <f t="shared" si="48"/>
        <v>0</v>
      </c>
      <c r="J238" s="510">
        <f t="shared" si="48"/>
        <v>0</v>
      </c>
      <c r="K238" s="1490" t="str">
        <f t="shared" si="33"/>
        <v/>
      </c>
      <c r="L238" s="1319" t="s">
        <v>1397</v>
      </c>
      <c r="M238" s="1932"/>
    </row>
    <row r="239" spans="1:26" s="285" customFormat="1" ht="35.25" hidden="1" customHeight="1">
      <c r="A239" s="8">
        <v>330</v>
      </c>
      <c r="B239" s="1152">
        <v>2800</v>
      </c>
      <c r="C239" s="2260" t="s">
        <v>1729</v>
      </c>
      <c r="D239" s="2261"/>
      <c r="E239" s="396">
        <f t="shared" si="48"/>
        <v>0</v>
      </c>
      <c r="F239" s="397">
        <f t="shared" si="48"/>
        <v>0</v>
      </c>
      <c r="G239" s="508">
        <f t="shared" si="48"/>
        <v>0</v>
      </c>
      <c r="H239" s="509">
        <f t="shared" si="48"/>
        <v>0</v>
      </c>
      <c r="I239" s="509">
        <f t="shared" si="48"/>
        <v>0</v>
      </c>
      <c r="J239" s="510">
        <f t="shared" si="48"/>
        <v>0</v>
      </c>
      <c r="K239" s="1490" t="str">
        <f t="shared" si="33"/>
        <v/>
      </c>
      <c r="L239" s="1320" t="s">
        <v>1386</v>
      </c>
      <c r="M239" s="1932"/>
    </row>
    <row r="240" spans="1:26" s="285" customFormat="1" ht="18.75" hidden="1" customHeight="1">
      <c r="A240" s="8">
        <v>350</v>
      </c>
      <c r="B240" s="1152">
        <v>2900</v>
      </c>
      <c r="C240" s="2257" t="s">
        <v>919</v>
      </c>
      <c r="D240" s="2257"/>
      <c r="E240" s="396">
        <f t="shared" si="48"/>
        <v>0</v>
      </c>
      <c r="F240" s="397">
        <f t="shared" si="48"/>
        <v>0</v>
      </c>
      <c r="G240" s="508">
        <f t="shared" si="48"/>
        <v>0</v>
      </c>
      <c r="H240" s="509">
        <f t="shared" si="48"/>
        <v>0</v>
      </c>
      <c r="I240" s="509">
        <f t="shared" si="48"/>
        <v>0</v>
      </c>
      <c r="J240" s="510">
        <f t="shared" si="48"/>
        <v>0</v>
      </c>
      <c r="K240" s="1490" t="str">
        <f t="shared" si="33"/>
        <v/>
      </c>
      <c r="L240" s="1319"/>
      <c r="M240" s="1932"/>
    </row>
    <row r="241" spans="1:26" ht="18.75" hidden="1" customHeight="1">
      <c r="A241" s="9">
        <v>355</v>
      </c>
      <c r="B241" s="1191"/>
      <c r="C241" s="1154">
        <v>2910</v>
      </c>
      <c r="D241" s="1192" t="s">
        <v>2144</v>
      </c>
      <c r="E241" s="553">
        <f t="shared" ref="E241:J248" si="49">SUMIF($C$607:$C$12276,$C241,E$607:E$12276)</f>
        <v>0</v>
      </c>
      <c r="F241" s="561">
        <f t="shared" si="49"/>
        <v>0</v>
      </c>
      <c r="G241" s="511">
        <f t="shared" si="49"/>
        <v>0</v>
      </c>
      <c r="H241" s="512">
        <f t="shared" si="49"/>
        <v>0</v>
      </c>
      <c r="I241" s="512">
        <f t="shared" si="49"/>
        <v>0</v>
      </c>
      <c r="J241" s="513">
        <f t="shared" si="49"/>
        <v>0</v>
      </c>
      <c r="K241" s="1490" t="str">
        <f t="shared" si="33"/>
        <v/>
      </c>
      <c r="L241" s="1319"/>
      <c r="N241" s="285"/>
      <c r="O241" s="285"/>
      <c r="P241" s="285"/>
      <c r="Q241" s="285"/>
      <c r="R241" s="285"/>
      <c r="S241" s="285"/>
      <c r="T241" s="285"/>
      <c r="U241" s="285"/>
      <c r="V241" s="285"/>
      <c r="W241" s="285"/>
      <c r="X241" s="285"/>
      <c r="Y241" s="285"/>
      <c r="Z241" s="285"/>
    </row>
    <row r="242" spans="1:26" hidden="1">
      <c r="A242" s="9">
        <v>375</v>
      </c>
      <c r="B242" s="1191"/>
      <c r="C242" s="1178">
        <v>2920</v>
      </c>
      <c r="D242" s="1193" t="s">
        <v>2143</v>
      </c>
      <c r="E242" s="567">
        <f t="shared" si="49"/>
        <v>0</v>
      </c>
      <c r="F242" s="568">
        <f t="shared" si="49"/>
        <v>0</v>
      </c>
      <c r="G242" s="526">
        <f t="shared" si="49"/>
        <v>0</v>
      </c>
      <c r="H242" s="527">
        <f t="shared" si="49"/>
        <v>0</v>
      </c>
      <c r="I242" s="527">
        <f t="shared" si="49"/>
        <v>0</v>
      </c>
      <c r="J242" s="528">
        <f t="shared" si="49"/>
        <v>0</v>
      </c>
      <c r="K242" s="1490" t="str">
        <f t="shared" si="33"/>
        <v/>
      </c>
      <c r="L242" s="1319"/>
      <c r="N242" s="285"/>
      <c r="O242" s="285"/>
      <c r="P242" s="285"/>
      <c r="Q242" s="285"/>
      <c r="R242" s="285"/>
      <c r="S242" s="285"/>
      <c r="T242" s="285"/>
      <c r="U242" s="285"/>
      <c r="V242" s="285"/>
      <c r="W242" s="285"/>
      <c r="X242" s="285"/>
      <c r="Y242" s="285"/>
      <c r="Z242" s="285"/>
    </row>
    <row r="243" spans="1:26" ht="31.5" hidden="1">
      <c r="A243" s="9">
        <v>375</v>
      </c>
      <c r="B243" s="1191"/>
      <c r="C243" s="1178">
        <v>2969</v>
      </c>
      <c r="D243" s="1193" t="s">
        <v>920</v>
      </c>
      <c r="E243" s="567">
        <f t="shared" si="49"/>
        <v>0</v>
      </c>
      <c r="F243" s="568">
        <f t="shared" si="49"/>
        <v>0</v>
      </c>
      <c r="G243" s="526">
        <f t="shared" si="49"/>
        <v>0</v>
      </c>
      <c r="H243" s="527">
        <f t="shared" si="49"/>
        <v>0</v>
      </c>
      <c r="I243" s="527">
        <f t="shared" si="49"/>
        <v>0</v>
      </c>
      <c r="J243" s="528">
        <f t="shared" si="49"/>
        <v>0</v>
      </c>
      <c r="K243" s="1490" t="str">
        <f t="shared" si="33"/>
        <v/>
      </c>
      <c r="L243" s="1319"/>
      <c r="N243" s="285"/>
      <c r="O243" s="285"/>
      <c r="P243" s="285"/>
      <c r="Q243" s="285"/>
      <c r="R243" s="285"/>
      <c r="S243" s="285"/>
      <c r="T243" s="285"/>
      <c r="U243" s="285"/>
      <c r="V243" s="285"/>
      <c r="W243" s="285"/>
      <c r="X243" s="285"/>
      <c r="Y243" s="285"/>
      <c r="Z243" s="285"/>
    </row>
    <row r="244" spans="1:26" ht="31.5" hidden="1">
      <c r="A244" s="9">
        <v>380</v>
      </c>
      <c r="B244" s="1191"/>
      <c r="C244" s="1194">
        <v>2970</v>
      </c>
      <c r="D244" s="1195" t="s">
        <v>921</v>
      </c>
      <c r="E244" s="571">
        <f t="shared" si="49"/>
        <v>0</v>
      </c>
      <c r="F244" s="572">
        <f t="shared" si="49"/>
        <v>0</v>
      </c>
      <c r="G244" s="532">
        <f t="shared" si="49"/>
        <v>0</v>
      </c>
      <c r="H244" s="533">
        <f t="shared" si="49"/>
        <v>0</v>
      </c>
      <c r="I244" s="533">
        <f t="shared" si="49"/>
        <v>0</v>
      </c>
      <c r="J244" s="534">
        <f t="shared" si="49"/>
        <v>0</v>
      </c>
      <c r="K244" s="1490" t="str">
        <f t="shared" si="33"/>
        <v/>
      </c>
      <c r="L244" s="1320"/>
    </row>
    <row r="245" spans="1:26" ht="18.75" hidden="1" customHeight="1">
      <c r="A245" s="9">
        <v>385</v>
      </c>
      <c r="B245" s="1191"/>
      <c r="C245" s="1182">
        <v>2989</v>
      </c>
      <c r="D245" s="1196" t="s">
        <v>922</v>
      </c>
      <c r="E245" s="569">
        <f t="shared" si="49"/>
        <v>0</v>
      </c>
      <c r="F245" s="570">
        <f t="shared" si="49"/>
        <v>0</v>
      </c>
      <c r="G245" s="529">
        <f t="shared" si="49"/>
        <v>0</v>
      </c>
      <c r="H245" s="530">
        <f t="shared" si="49"/>
        <v>0</v>
      </c>
      <c r="I245" s="530">
        <f t="shared" si="49"/>
        <v>0</v>
      </c>
      <c r="J245" s="531">
        <f t="shared" si="49"/>
        <v>0</v>
      </c>
      <c r="K245" s="1490" t="str">
        <f t="shared" si="33"/>
        <v/>
      </c>
      <c r="L245" s="1319"/>
    </row>
    <row r="246" spans="1:26" ht="31.5" hidden="1">
      <c r="A246" s="9">
        <v>390</v>
      </c>
      <c r="B246" s="1159"/>
      <c r="C246" s="1176">
        <v>2990</v>
      </c>
      <c r="D246" s="1197" t="s">
        <v>2145</v>
      </c>
      <c r="E246" s="565">
        <f t="shared" si="49"/>
        <v>0</v>
      </c>
      <c r="F246" s="566">
        <f t="shared" si="49"/>
        <v>0</v>
      </c>
      <c r="G246" s="523">
        <f t="shared" si="49"/>
        <v>0</v>
      </c>
      <c r="H246" s="524">
        <f t="shared" si="49"/>
        <v>0</v>
      </c>
      <c r="I246" s="524">
        <f t="shared" si="49"/>
        <v>0</v>
      </c>
      <c r="J246" s="525">
        <f t="shared" si="49"/>
        <v>0</v>
      </c>
      <c r="K246" s="1490" t="str">
        <f t="shared" si="33"/>
        <v/>
      </c>
      <c r="L246" s="1319"/>
    </row>
    <row r="247" spans="1:26" ht="18.75" hidden="1" customHeight="1">
      <c r="A247" s="9">
        <v>390</v>
      </c>
      <c r="B247" s="1159"/>
      <c r="C247" s="1176">
        <v>2991</v>
      </c>
      <c r="D247" s="1197" t="s">
        <v>923</v>
      </c>
      <c r="E247" s="565">
        <f t="shared" si="49"/>
        <v>0</v>
      </c>
      <c r="F247" s="566">
        <f t="shared" si="49"/>
        <v>0</v>
      </c>
      <c r="G247" s="523">
        <f t="shared" si="49"/>
        <v>0</v>
      </c>
      <c r="H247" s="524">
        <f t="shared" si="49"/>
        <v>0</v>
      </c>
      <c r="I247" s="524">
        <f t="shared" si="49"/>
        <v>0</v>
      </c>
      <c r="J247" s="525">
        <f t="shared" si="49"/>
        <v>0</v>
      </c>
      <c r="K247" s="1490" t="str">
        <f t="shared" si="33"/>
        <v/>
      </c>
      <c r="L247" s="1319"/>
    </row>
    <row r="248" spans="1:26" ht="18.75" hidden="1" customHeight="1">
      <c r="A248" s="9">
        <v>395</v>
      </c>
      <c r="B248" s="1159"/>
      <c r="C248" s="1156">
        <v>2992</v>
      </c>
      <c r="D248" s="1198" t="s">
        <v>924</v>
      </c>
      <c r="E248" s="559">
        <f t="shared" si="49"/>
        <v>0</v>
      </c>
      <c r="F248" s="562">
        <f t="shared" si="49"/>
        <v>0</v>
      </c>
      <c r="G248" s="514">
        <f t="shared" si="49"/>
        <v>0</v>
      </c>
      <c r="H248" s="515">
        <f t="shared" si="49"/>
        <v>0</v>
      </c>
      <c r="I248" s="515">
        <f t="shared" si="49"/>
        <v>0</v>
      </c>
      <c r="J248" s="516">
        <f t="shared" si="49"/>
        <v>0</v>
      </c>
      <c r="K248" s="1490" t="str">
        <f t="shared" si="33"/>
        <v/>
      </c>
      <c r="L248" s="1319"/>
    </row>
    <row r="249" spans="1:26" s="285" customFormat="1" ht="18.75" hidden="1" customHeight="1">
      <c r="A249" s="398">
        <v>397</v>
      </c>
      <c r="B249" s="1152">
        <v>3300</v>
      </c>
      <c r="C249" s="1199" t="s">
        <v>2237</v>
      </c>
      <c r="D249" s="1316"/>
      <c r="E249" s="396">
        <f t="shared" ref="E249:J249" si="50">SUMIF($B$607:$B$12276,$B249,E$607:E$12276)</f>
        <v>0</v>
      </c>
      <c r="F249" s="397">
        <f t="shared" si="50"/>
        <v>0</v>
      </c>
      <c r="G249" s="508">
        <f t="shared" si="50"/>
        <v>0</v>
      </c>
      <c r="H249" s="509">
        <f t="shared" si="50"/>
        <v>0</v>
      </c>
      <c r="I249" s="509">
        <f t="shared" si="50"/>
        <v>0</v>
      </c>
      <c r="J249" s="510">
        <f t="shared" si="50"/>
        <v>0</v>
      </c>
      <c r="K249" s="1490" t="str">
        <f t="shared" si="33"/>
        <v/>
      </c>
      <c r="L249" s="1319" t="s">
        <v>1381</v>
      </c>
      <c r="M249" s="1932"/>
      <c r="N249" s="283"/>
      <c r="O249" s="283"/>
      <c r="P249" s="283"/>
      <c r="Q249" s="283"/>
      <c r="R249" s="283"/>
      <c r="S249" s="283"/>
      <c r="T249" s="283"/>
      <c r="U249" s="283"/>
      <c r="V249" s="283"/>
      <c r="W249" s="283"/>
      <c r="X249" s="283"/>
      <c r="Y249" s="283"/>
      <c r="Z249" s="283"/>
    </row>
    <row r="250" spans="1:26" ht="18.75" hidden="1" customHeight="1">
      <c r="A250" s="7">
        <v>398</v>
      </c>
      <c r="B250" s="1158"/>
      <c r="C250" s="1154">
        <v>3301</v>
      </c>
      <c r="D250" s="1200" t="s">
        <v>926</v>
      </c>
      <c r="E250" s="553">
        <f t="shared" ref="E250:J254" si="51">SUMIF($C$607:$C$12276,$C250,E$607:E$12276)</f>
        <v>0</v>
      </c>
      <c r="F250" s="561">
        <f t="shared" si="51"/>
        <v>0</v>
      </c>
      <c r="G250" s="511">
        <f t="shared" si="51"/>
        <v>0</v>
      </c>
      <c r="H250" s="512">
        <f t="shared" si="51"/>
        <v>0</v>
      </c>
      <c r="I250" s="512">
        <f t="shared" si="51"/>
        <v>0</v>
      </c>
      <c r="J250" s="513">
        <f t="shared" si="51"/>
        <v>0</v>
      </c>
      <c r="K250" s="1490" t="str">
        <f t="shared" si="33"/>
        <v/>
      </c>
      <c r="L250" s="1319" t="s">
        <v>1382</v>
      </c>
    </row>
    <row r="251" spans="1:26" ht="18.75" hidden="1" customHeight="1">
      <c r="A251" s="7">
        <v>399</v>
      </c>
      <c r="B251" s="1158"/>
      <c r="C251" s="1160">
        <v>3302</v>
      </c>
      <c r="D251" s="1201" t="s">
        <v>1027</v>
      </c>
      <c r="E251" s="555">
        <f t="shared" si="51"/>
        <v>0</v>
      </c>
      <c r="F251" s="563">
        <f t="shared" si="51"/>
        <v>0</v>
      </c>
      <c r="G251" s="517">
        <f t="shared" si="51"/>
        <v>0</v>
      </c>
      <c r="H251" s="518">
        <f t="shared" si="51"/>
        <v>0</v>
      </c>
      <c r="I251" s="518">
        <f t="shared" si="51"/>
        <v>0</v>
      </c>
      <c r="J251" s="519">
        <f t="shared" si="51"/>
        <v>0</v>
      </c>
      <c r="K251" s="1490" t="str">
        <f t="shared" si="33"/>
        <v/>
      </c>
      <c r="L251" s="1319" t="s">
        <v>1383</v>
      </c>
      <c r="N251" s="285"/>
      <c r="O251" s="285"/>
      <c r="P251" s="285"/>
      <c r="Q251" s="285"/>
      <c r="R251" s="285"/>
      <c r="S251" s="285"/>
      <c r="T251" s="285"/>
      <c r="U251" s="285"/>
      <c r="V251" s="285"/>
      <c r="W251" s="285"/>
      <c r="X251" s="285"/>
      <c r="Y251" s="285"/>
      <c r="Z251" s="285"/>
    </row>
    <row r="252" spans="1:26" ht="18.75" hidden="1" customHeight="1">
      <c r="A252" s="7">
        <v>400</v>
      </c>
      <c r="B252" s="1158"/>
      <c r="C252" s="1160">
        <v>3303</v>
      </c>
      <c r="D252" s="1201" t="s">
        <v>927</v>
      </c>
      <c r="E252" s="555">
        <f t="shared" si="51"/>
        <v>0</v>
      </c>
      <c r="F252" s="563">
        <f t="shared" si="51"/>
        <v>0</v>
      </c>
      <c r="G252" s="517">
        <f t="shared" si="51"/>
        <v>0</v>
      </c>
      <c r="H252" s="518">
        <f t="shared" si="51"/>
        <v>0</v>
      </c>
      <c r="I252" s="518">
        <f t="shared" si="51"/>
        <v>0</v>
      </c>
      <c r="J252" s="519">
        <f t="shared" si="51"/>
        <v>0</v>
      </c>
      <c r="K252" s="1490" t="str">
        <f t="shared" si="33"/>
        <v/>
      </c>
      <c r="L252" s="1319" t="s">
        <v>1384</v>
      </c>
    </row>
    <row r="253" spans="1:26" ht="18.75" hidden="1" customHeight="1">
      <c r="A253" s="7">
        <v>401</v>
      </c>
      <c r="B253" s="1158"/>
      <c r="C253" s="1160">
        <v>3304</v>
      </c>
      <c r="D253" s="1201" t="s">
        <v>928</v>
      </c>
      <c r="E253" s="555">
        <f t="shared" si="51"/>
        <v>0</v>
      </c>
      <c r="F253" s="563">
        <f t="shared" si="51"/>
        <v>0</v>
      </c>
      <c r="G253" s="517">
        <f t="shared" si="51"/>
        <v>0</v>
      </c>
      <c r="H253" s="518">
        <f t="shared" si="51"/>
        <v>0</v>
      </c>
      <c r="I253" s="518">
        <f t="shared" si="51"/>
        <v>0</v>
      </c>
      <c r="J253" s="519">
        <f t="shared" si="51"/>
        <v>0</v>
      </c>
      <c r="K253" s="1490" t="str">
        <f t="shared" si="33"/>
        <v/>
      </c>
      <c r="L253" s="1319" t="s">
        <v>1385</v>
      </c>
    </row>
    <row r="254" spans="1:26" s="285" customFormat="1" ht="31.5" hidden="1">
      <c r="A254" s="18">
        <v>404</v>
      </c>
      <c r="B254" s="1158"/>
      <c r="C254" s="1156">
        <v>3306</v>
      </c>
      <c r="D254" s="1202" t="s">
        <v>1730</v>
      </c>
      <c r="E254" s="559">
        <f t="shared" si="51"/>
        <v>0</v>
      </c>
      <c r="F254" s="562">
        <f t="shared" si="51"/>
        <v>0</v>
      </c>
      <c r="G254" s="514">
        <f t="shared" si="51"/>
        <v>0</v>
      </c>
      <c r="H254" s="515">
        <f t="shared" si="51"/>
        <v>0</v>
      </c>
      <c r="I254" s="515">
        <f t="shared" si="51"/>
        <v>0</v>
      </c>
      <c r="J254" s="516">
        <f t="shared" si="51"/>
        <v>0</v>
      </c>
      <c r="K254" s="1490" t="str">
        <f t="shared" ref="K254:K300" si="52">(IF($E254&lt;&gt;0,$K$2,IF($F254&lt;&gt;0,$K$2,IF($G254&lt;&gt;0,$K$2,IF($H254&lt;&gt;0,$K$2,IF($I254&lt;&gt;0,$K$2,IF($J254&lt;&gt;0,$K$2,"")))))))</f>
        <v/>
      </c>
      <c r="L254" s="1319" t="s">
        <v>1387</v>
      </c>
      <c r="M254" s="1932"/>
      <c r="N254" s="283"/>
      <c r="O254" s="283"/>
      <c r="P254" s="283"/>
      <c r="Q254" s="283"/>
      <c r="R254" s="283"/>
      <c r="S254" s="283"/>
      <c r="T254" s="283"/>
      <c r="U254" s="283"/>
      <c r="V254" s="283"/>
      <c r="W254" s="283"/>
      <c r="X254" s="283"/>
      <c r="Y254" s="283"/>
      <c r="Z254" s="283"/>
    </row>
    <row r="255" spans="1:26" s="285" customFormat="1" ht="18.75" hidden="1" customHeight="1">
      <c r="A255" s="18">
        <v>404</v>
      </c>
      <c r="B255" s="1152">
        <v>3900</v>
      </c>
      <c r="C255" s="2257" t="s">
        <v>929</v>
      </c>
      <c r="D255" s="2257"/>
      <c r="E255" s="396">
        <f t="shared" ref="E255:J258" si="53">SUMIF($B$607:$B$12276,$B255,E$607:E$12276)</f>
        <v>0</v>
      </c>
      <c r="F255" s="397">
        <f t="shared" si="53"/>
        <v>0</v>
      </c>
      <c r="G255" s="508">
        <f t="shared" si="53"/>
        <v>0</v>
      </c>
      <c r="H255" s="509">
        <f t="shared" si="53"/>
        <v>0</v>
      </c>
      <c r="I255" s="509">
        <f t="shared" si="53"/>
        <v>0</v>
      </c>
      <c r="J255" s="510">
        <f t="shared" si="53"/>
        <v>0</v>
      </c>
      <c r="K255" s="1490" t="str">
        <f t="shared" si="52"/>
        <v/>
      </c>
      <c r="L255" s="1319" t="s">
        <v>1388</v>
      </c>
      <c r="M255" s="1932"/>
      <c r="N255" s="283"/>
      <c r="O255" s="283"/>
      <c r="P255" s="283"/>
      <c r="Q255" s="283"/>
      <c r="R255" s="283"/>
      <c r="S255" s="283"/>
      <c r="T255" s="283"/>
      <c r="U255" s="283"/>
      <c r="V255" s="283"/>
      <c r="W255" s="283"/>
      <c r="X255" s="283"/>
      <c r="Y255" s="283"/>
      <c r="Z255" s="283"/>
    </row>
    <row r="256" spans="1:26" s="285" customFormat="1" ht="18.75" hidden="1" customHeight="1">
      <c r="A256" s="8">
        <v>440</v>
      </c>
      <c r="B256" s="1152">
        <v>4000</v>
      </c>
      <c r="C256" s="2257" t="s">
        <v>930</v>
      </c>
      <c r="D256" s="2257"/>
      <c r="E256" s="396">
        <f t="shared" si="53"/>
        <v>0</v>
      </c>
      <c r="F256" s="397">
        <f t="shared" si="53"/>
        <v>0</v>
      </c>
      <c r="G256" s="508">
        <f t="shared" si="53"/>
        <v>0</v>
      </c>
      <c r="H256" s="509">
        <f t="shared" si="53"/>
        <v>0</v>
      </c>
      <c r="I256" s="509">
        <f t="shared" si="53"/>
        <v>0</v>
      </c>
      <c r="J256" s="510">
        <f t="shared" si="53"/>
        <v>0</v>
      </c>
      <c r="K256" s="1490" t="str">
        <f t="shared" si="52"/>
        <v/>
      </c>
      <c r="L256" s="1319" t="s">
        <v>1389</v>
      </c>
      <c r="M256" s="1932"/>
    </row>
    <row r="257" spans="1:26" s="285" customFormat="1" ht="18.75" hidden="1" customHeight="1">
      <c r="A257" s="8">
        <v>450</v>
      </c>
      <c r="B257" s="1152">
        <v>4100</v>
      </c>
      <c r="C257" s="2257" t="s">
        <v>931</v>
      </c>
      <c r="D257" s="2257"/>
      <c r="E257" s="396">
        <f t="shared" si="53"/>
        <v>0</v>
      </c>
      <c r="F257" s="397">
        <f t="shared" si="53"/>
        <v>0</v>
      </c>
      <c r="G257" s="508">
        <f t="shared" si="53"/>
        <v>0</v>
      </c>
      <c r="H257" s="509">
        <f t="shared" si="53"/>
        <v>0</v>
      </c>
      <c r="I257" s="509">
        <f t="shared" si="53"/>
        <v>0</v>
      </c>
      <c r="J257" s="510">
        <f t="shared" si="53"/>
        <v>0</v>
      </c>
      <c r="K257" s="1490" t="str">
        <f t="shared" si="52"/>
        <v/>
      </c>
      <c r="L257" s="1319" t="s">
        <v>1384</v>
      </c>
      <c r="M257" s="1932"/>
    </row>
    <row r="258" spans="1:26" s="285" customFormat="1" ht="18.75" hidden="1" customHeight="1">
      <c r="A258" s="8">
        <v>495</v>
      </c>
      <c r="B258" s="1152">
        <v>4200</v>
      </c>
      <c r="C258" s="2257" t="s">
        <v>932</v>
      </c>
      <c r="D258" s="2257"/>
      <c r="E258" s="396">
        <f t="shared" si="53"/>
        <v>0</v>
      </c>
      <c r="F258" s="397">
        <f t="shared" si="53"/>
        <v>0</v>
      </c>
      <c r="G258" s="508">
        <f t="shared" si="53"/>
        <v>0</v>
      </c>
      <c r="H258" s="509">
        <f t="shared" si="53"/>
        <v>0</v>
      </c>
      <c r="I258" s="509">
        <f t="shared" si="53"/>
        <v>0</v>
      </c>
      <c r="J258" s="510">
        <f t="shared" si="53"/>
        <v>0</v>
      </c>
      <c r="K258" s="1490" t="str">
        <f t="shared" si="52"/>
        <v/>
      </c>
      <c r="L258" s="1319" t="s">
        <v>1390</v>
      </c>
      <c r="M258" s="1932"/>
    </row>
    <row r="259" spans="1:26" ht="18.75" hidden="1" customHeight="1">
      <c r="A259" s="9">
        <v>500</v>
      </c>
      <c r="B259" s="1203"/>
      <c r="C259" s="1154">
        <v>4201</v>
      </c>
      <c r="D259" s="1155" t="s">
        <v>933</v>
      </c>
      <c r="E259" s="553">
        <f t="shared" ref="E259:J264" si="54">SUMIF($C$607:$C$12276,$C259,E$607:E$12276)</f>
        <v>0</v>
      </c>
      <c r="F259" s="561">
        <f t="shared" si="54"/>
        <v>0</v>
      </c>
      <c r="G259" s="511">
        <f t="shared" si="54"/>
        <v>0</v>
      </c>
      <c r="H259" s="512">
        <f t="shared" si="54"/>
        <v>0</v>
      </c>
      <c r="I259" s="512">
        <f t="shared" si="54"/>
        <v>0</v>
      </c>
      <c r="J259" s="513">
        <f t="shared" si="54"/>
        <v>0</v>
      </c>
      <c r="K259" s="1490" t="str">
        <f t="shared" si="52"/>
        <v/>
      </c>
      <c r="L259" s="1319" t="s">
        <v>1386</v>
      </c>
      <c r="N259" s="285"/>
      <c r="O259" s="285"/>
      <c r="P259" s="285"/>
      <c r="Q259" s="285"/>
      <c r="R259" s="285"/>
      <c r="S259" s="285"/>
      <c r="T259" s="285"/>
      <c r="U259" s="285"/>
      <c r="V259" s="285"/>
      <c r="W259" s="285"/>
      <c r="X259" s="285"/>
      <c r="Y259" s="285"/>
      <c r="Z259" s="285"/>
    </row>
    <row r="260" spans="1:26" ht="18.75" hidden="1" customHeight="1">
      <c r="A260" s="9">
        <v>505</v>
      </c>
      <c r="B260" s="1203"/>
      <c r="C260" s="1160">
        <v>4202</v>
      </c>
      <c r="D260" s="1204" t="s">
        <v>934</v>
      </c>
      <c r="E260" s="555">
        <f t="shared" si="54"/>
        <v>0</v>
      </c>
      <c r="F260" s="563">
        <f t="shared" si="54"/>
        <v>0</v>
      </c>
      <c r="G260" s="517">
        <f t="shared" si="54"/>
        <v>0</v>
      </c>
      <c r="H260" s="518">
        <f t="shared" si="54"/>
        <v>0</v>
      </c>
      <c r="I260" s="518">
        <f t="shared" si="54"/>
        <v>0</v>
      </c>
      <c r="J260" s="519">
        <f t="shared" si="54"/>
        <v>0</v>
      </c>
      <c r="K260" s="1490" t="str">
        <f t="shared" si="52"/>
        <v/>
      </c>
      <c r="L260" s="1319" t="s">
        <v>1391</v>
      </c>
      <c r="N260" s="285"/>
      <c r="O260" s="285"/>
      <c r="P260" s="285"/>
      <c r="Q260" s="285"/>
      <c r="R260" s="285"/>
      <c r="S260" s="285"/>
      <c r="T260" s="285"/>
      <c r="U260" s="285"/>
      <c r="V260" s="285"/>
      <c r="W260" s="285"/>
      <c r="X260" s="285"/>
      <c r="Y260" s="285"/>
      <c r="Z260" s="285"/>
    </row>
    <row r="261" spans="1:26" ht="18.75" hidden="1" customHeight="1">
      <c r="A261" s="9">
        <v>510</v>
      </c>
      <c r="B261" s="1203"/>
      <c r="C261" s="1160">
        <v>4214</v>
      </c>
      <c r="D261" s="1204" t="s">
        <v>935</v>
      </c>
      <c r="E261" s="555">
        <f t="shared" si="54"/>
        <v>0</v>
      </c>
      <c r="F261" s="563">
        <f t="shared" si="54"/>
        <v>0</v>
      </c>
      <c r="G261" s="517">
        <f t="shared" si="54"/>
        <v>0</v>
      </c>
      <c r="H261" s="518">
        <f t="shared" si="54"/>
        <v>0</v>
      </c>
      <c r="I261" s="518">
        <f t="shared" si="54"/>
        <v>0</v>
      </c>
      <c r="J261" s="519">
        <f t="shared" si="54"/>
        <v>0</v>
      </c>
      <c r="K261" s="1490" t="str">
        <f t="shared" si="52"/>
        <v/>
      </c>
      <c r="L261" s="1319"/>
    </row>
    <row r="262" spans="1:26" ht="18.75" hidden="1" customHeight="1">
      <c r="A262" s="9">
        <v>515</v>
      </c>
      <c r="B262" s="1203"/>
      <c r="C262" s="1160">
        <v>4217</v>
      </c>
      <c r="D262" s="1204" t="s">
        <v>936</v>
      </c>
      <c r="E262" s="555">
        <f t="shared" si="54"/>
        <v>0</v>
      </c>
      <c r="F262" s="563">
        <f t="shared" si="54"/>
        <v>0</v>
      </c>
      <c r="G262" s="517">
        <f t="shared" si="54"/>
        <v>0</v>
      </c>
      <c r="H262" s="518">
        <f t="shared" si="54"/>
        <v>0</v>
      </c>
      <c r="I262" s="518">
        <f t="shared" si="54"/>
        <v>0</v>
      </c>
      <c r="J262" s="519">
        <f t="shared" si="54"/>
        <v>0</v>
      </c>
      <c r="K262" s="1490" t="str">
        <f t="shared" si="52"/>
        <v/>
      </c>
      <c r="L262" s="1319" t="s">
        <v>1392</v>
      </c>
    </row>
    <row r="263" spans="1:26" ht="18.75" hidden="1" customHeight="1">
      <c r="A263" s="9">
        <v>520</v>
      </c>
      <c r="B263" s="1203"/>
      <c r="C263" s="1160">
        <v>4218</v>
      </c>
      <c r="D263" s="1161" t="s">
        <v>937</v>
      </c>
      <c r="E263" s="555">
        <f t="shared" si="54"/>
        <v>0</v>
      </c>
      <c r="F263" s="563">
        <f t="shared" si="54"/>
        <v>0</v>
      </c>
      <c r="G263" s="517">
        <f t="shared" si="54"/>
        <v>0</v>
      </c>
      <c r="H263" s="518">
        <f t="shared" si="54"/>
        <v>0</v>
      </c>
      <c r="I263" s="518">
        <f t="shared" si="54"/>
        <v>0</v>
      </c>
      <c r="J263" s="519">
        <f t="shared" si="54"/>
        <v>0</v>
      </c>
      <c r="K263" s="1490" t="str">
        <f t="shared" si="52"/>
        <v/>
      </c>
      <c r="L263" s="1319" t="s">
        <v>1384</v>
      </c>
    </row>
    <row r="264" spans="1:26" ht="18.75" hidden="1" customHeight="1">
      <c r="A264" s="9">
        <v>525</v>
      </c>
      <c r="B264" s="1203"/>
      <c r="C264" s="1156">
        <v>4219</v>
      </c>
      <c r="D264" s="1188" t="s">
        <v>938</v>
      </c>
      <c r="E264" s="559">
        <f t="shared" si="54"/>
        <v>0</v>
      </c>
      <c r="F264" s="562">
        <f t="shared" si="54"/>
        <v>0</v>
      </c>
      <c r="G264" s="514">
        <f t="shared" si="54"/>
        <v>0</v>
      </c>
      <c r="H264" s="515">
        <f t="shared" si="54"/>
        <v>0</v>
      </c>
      <c r="I264" s="515">
        <f t="shared" si="54"/>
        <v>0</v>
      </c>
      <c r="J264" s="516">
        <f t="shared" si="54"/>
        <v>0</v>
      </c>
      <c r="K264" s="1490" t="str">
        <f t="shared" si="52"/>
        <v/>
      </c>
      <c r="L264" s="1319"/>
    </row>
    <row r="265" spans="1:26" s="285" customFormat="1" ht="18.75" hidden="1" customHeight="1">
      <c r="A265" s="8">
        <v>635</v>
      </c>
      <c r="B265" s="1152">
        <v>4300</v>
      </c>
      <c r="C265" s="2257" t="s">
        <v>1734</v>
      </c>
      <c r="D265" s="2257"/>
      <c r="E265" s="396">
        <f t="shared" ref="E265:J265" si="55">SUMIF($B$607:$B$12276,$B265,E$607:E$12276)</f>
        <v>0</v>
      </c>
      <c r="F265" s="397">
        <f t="shared" si="55"/>
        <v>0</v>
      </c>
      <c r="G265" s="508">
        <f t="shared" si="55"/>
        <v>0</v>
      </c>
      <c r="H265" s="509">
        <f t="shared" si="55"/>
        <v>0</v>
      </c>
      <c r="I265" s="509">
        <f t="shared" si="55"/>
        <v>0</v>
      </c>
      <c r="J265" s="510">
        <f t="shared" si="55"/>
        <v>0</v>
      </c>
      <c r="K265" s="1490" t="str">
        <f t="shared" si="52"/>
        <v/>
      </c>
      <c r="L265" s="1319" t="s">
        <v>1381</v>
      </c>
      <c r="M265" s="1932"/>
      <c r="N265" s="283"/>
      <c r="O265" s="283"/>
      <c r="P265" s="283"/>
      <c r="Q265" s="283"/>
      <c r="R265" s="283"/>
      <c r="S265" s="283"/>
      <c r="T265" s="283"/>
      <c r="U265" s="283"/>
      <c r="V265" s="283"/>
      <c r="W265" s="283"/>
      <c r="X265" s="283"/>
      <c r="Y265" s="283"/>
      <c r="Z265" s="283"/>
    </row>
    <row r="266" spans="1:26" ht="18.75" hidden="1" customHeight="1">
      <c r="A266" s="9">
        <v>640</v>
      </c>
      <c r="B266" s="1203"/>
      <c r="C266" s="1154">
        <v>4301</v>
      </c>
      <c r="D266" s="1173" t="s">
        <v>939</v>
      </c>
      <c r="E266" s="553">
        <f t="shared" ref="E266:J268" si="56">SUMIF($C$607:$C$12276,$C266,E$607:E$12276)</f>
        <v>0</v>
      </c>
      <c r="F266" s="561">
        <f t="shared" si="56"/>
        <v>0</v>
      </c>
      <c r="G266" s="511">
        <f t="shared" si="56"/>
        <v>0</v>
      </c>
      <c r="H266" s="512">
        <f t="shared" si="56"/>
        <v>0</v>
      </c>
      <c r="I266" s="512">
        <f t="shared" si="56"/>
        <v>0</v>
      </c>
      <c r="J266" s="513">
        <f t="shared" si="56"/>
        <v>0</v>
      </c>
      <c r="K266" s="1490" t="str">
        <f t="shared" si="52"/>
        <v/>
      </c>
      <c r="L266" s="1319" t="s">
        <v>1384</v>
      </c>
    </row>
    <row r="267" spans="1:26" ht="18.75" hidden="1" customHeight="1">
      <c r="A267" s="9">
        <v>645</v>
      </c>
      <c r="B267" s="1203"/>
      <c r="C267" s="1160">
        <v>4302</v>
      </c>
      <c r="D267" s="1204" t="s">
        <v>940</v>
      </c>
      <c r="E267" s="555">
        <f t="shared" si="56"/>
        <v>0</v>
      </c>
      <c r="F267" s="563">
        <f t="shared" si="56"/>
        <v>0</v>
      </c>
      <c r="G267" s="517">
        <f t="shared" si="56"/>
        <v>0</v>
      </c>
      <c r="H267" s="518">
        <f t="shared" si="56"/>
        <v>0</v>
      </c>
      <c r="I267" s="518">
        <f t="shared" si="56"/>
        <v>0</v>
      </c>
      <c r="J267" s="519">
        <f t="shared" si="56"/>
        <v>0</v>
      </c>
      <c r="K267" s="1490" t="str">
        <f t="shared" si="52"/>
        <v/>
      </c>
      <c r="L267" s="1319" t="s">
        <v>1394</v>
      </c>
      <c r="N267" s="285"/>
      <c r="O267" s="285"/>
      <c r="P267" s="285"/>
      <c r="Q267" s="285"/>
      <c r="R267" s="285"/>
      <c r="S267" s="285"/>
      <c r="T267" s="285"/>
      <c r="U267" s="285"/>
      <c r="V267" s="285"/>
      <c r="W267" s="285"/>
      <c r="X267" s="285"/>
      <c r="Y267" s="285"/>
      <c r="Z267" s="285"/>
    </row>
    <row r="268" spans="1:26" ht="18.75" hidden="1" customHeight="1">
      <c r="A268" s="9">
        <v>650</v>
      </c>
      <c r="B268" s="1203"/>
      <c r="C268" s="1156">
        <v>4309</v>
      </c>
      <c r="D268" s="1164" t="s">
        <v>941</v>
      </c>
      <c r="E268" s="559">
        <f t="shared" si="56"/>
        <v>0</v>
      </c>
      <c r="F268" s="562">
        <f t="shared" si="56"/>
        <v>0</v>
      </c>
      <c r="G268" s="514">
        <f t="shared" si="56"/>
        <v>0</v>
      </c>
      <c r="H268" s="515">
        <f t="shared" si="56"/>
        <v>0</v>
      </c>
      <c r="I268" s="515">
        <f t="shared" si="56"/>
        <v>0</v>
      </c>
      <c r="J268" s="516">
        <f t="shared" si="56"/>
        <v>0</v>
      </c>
      <c r="K268" s="1490" t="str">
        <f t="shared" si="52"/>
        <v/>
      </c>
      <c r="L268" s="1319" t="s">
        <v>1396</v>
      </c>
    </row>
    <row r="269" spans="1:26" s="285" customFormat="1" ht="18.75" hidden="1" customHeight="1">
      <c r="A269" s="8">
        <v>655</v>
      </c>
      <c r="B269" s="1152">
        <v>4400</v>
      </c>
      <c r="C269" s="2257" t="s">
        <v>1731</v>
      </c>
      <c r="D269" s="2257"/>
      <c r="E269" s="396">
        <f t="shared" ref="E269:J272" si="57">SUMIF($B$607:$B$12276,$B269,E$607:E$12276)</f>
        <v>0</v>
      </c>
      <c r="F269" s="397">
        <f t="shared" si="57"/>
        <v>0</v>
      </c>
      <c r="G269" s="508">
        <f t="shared" si="57"/>
        <v>0</v>
      </c>
      <c r="H269" s="509">
        <f t="shared" si="57"/>
        <v>0</v>
      </c>
      <c r="I269" s="509">
        <f t="shared" si="57"/>
        <v>0</v>
      </c>
      <c r="J269" s="510">
        <f t="shared" si="57"/>
        <v>0</v>
      </c>
      <c r="K269" s="1490" t="str">
        <f t="shared" si="52"/>
        <v/>
      </c>
      <c r="L269" s="1319" t="s">
        <v>1393</v>
      </c>
      <c r="M269" s="1932"/>
      <c r="N269" s="283"/>
      <c r="O269" s="283"/>
      <c r="P269" s="283"/>
      <c r="Q269" s="283"/>
      <c r="R269" s="283"/>
      <c r="S269" s="283"/>
      <c r="T269" s="283"/>
      <c r="U269" s="283"/>
      <c r="V269" s="283"/>
      <c r="W269" s="283"/>
      <c r="X269" s="283"/>
      <c r="Y269" s="283"/>
      <c r="Z269" s="283"/>
    </row>
    <row r="270" spans="1:26" s="285" customFormat="1" ht="18.75" hidden="1" customHeight="1">
      <c r="A270" s="8">
        <v>665</v>
      </c>
      <c r="B270" s="1152">
        <v>4500</v>
      </c>
      <c r="C270" s="2257" t="s">
        <v>1732</v>
      </c>
      <c r="D270" s="2257"/>
      <c r="E270" s="396">
        <f t="shared" si="57"/>
        <v>0</v>
      </c>
      <c r="F270" s="397">
        <f t="shared" si="57"/>
        <v>0</v>
      </c>
      <c r="G270" s="508">
        <f t="shared" si="57"/>
        <v>0</v>
      </c>
      <c r="H270" s="509">
        <f t="shared" si="57"/>
        <v>0</v>
      </c>
      <c r="I270" s="509">
        <f t="shared" si="57"/>
        <v>0</v>
      </c>
      <c r="J270" s="510">
        <f t="shared" si="57"/>
        <v>0</v>
      </c>
      <c r="K270" s="1490" t="str">
        <f t="shared" si="52"/>
        <v/>
      </c>
      <c r="L270" s="1319" t="s">
        <v>1397</v>
      </c>
      <c r="M270" s="1932"/>
      <c r="N270" s="283"/>
      <c r="O270" s="283"/>
      <c r="P270" s="283"/>
      <c r="Q270" s="283"/>
      <c r="R270" s="283"/>
      <c r="S270" s="283"/>
      <c r="T270" s="283"/>
      <c r="U270" s="283"/>
      <c r="V270" s="283"/>
      <c r="W270" s="283"/>
      <c r="X270" s="283"/>
      <c r="Y270" s="283"/>
      <c r="Z270" s="283"/>
    </row>
    <row r="271" spans="1:26" s="285" customFormat="1" ht="18.75" customHeight="1">
      <c r="A271" s="8">
        <v>675</v>
      </c>
      <c r="B271" s="1152">
        <v>4600</v>
      </c>
      <c r="C271" s="2260" t="s">
        <v>942</v>
      </c>
      <c r="D271" s="2261"/>
      <c r="E271" s="396">
        <f t="shared" si="57"/>
        <v>6650</v>
      </c>
      <c r="F271" s="397">
        <f t="shared" si="57"/>
        <v>6650</v>
      </c>
      <c r="G271" s="508">
        <f t="shared" si="57"/>
        <v>6650</v>
      </c>
      <c r="H271" s="509">
        <f t="shared" si="57"/>
        <v>0</v>
      </c>
      <c r="I271" s="509">
        <f t="shared" si="57"/>
        <v>0</v>
      </c>
      <c r="J271" s="510">
        <f t="shared" si="57"/>
        <v>0</v>
      </c>
      <c r="K271" s="1490">
        <f t="shared" si="52"/>
        <v>1</v>
      </c>
      <c r="L271" s="1320" t="s">
        <v>1386</v>
      </c>
      <c r="M271" s="1932"/>
    </row>
    <row r="272" spans="1:26" s="285" customFormat="1" ht="18.75" hidden="1" customHeight="1">
      <c r="A272" s="8">
        <v>685</v>
      </c>
      <c r="B272" s="1152">
        <v>4900</v>
      </c>
      <c r="C272" s="2257" t="s">
        <v>579</v>
      </c>
      <c r="D272" s="2257"/>
      <c r="E272" s="396">
        <f t="shared" si="57"/>
        <v>0</v>
      </c>
      <c r="F272" s="397">
        <f t="shared" si="57"/>
        <v>0</v>
      </c>
      <c r="G272" s="508">
        <f t="shared" si="57"/>
        <v>0</v>
      </c>
      <c r="H272" s="509">
        <f t="shared" si="57"/>
        <v>0</v>
      </c>
      <c r="I272" s="509">
        <f t="shared" si="57"/>
        <v>0</v>
      </c>
      <c r="J272" s="510">
        <f t="shared" si="57"/>
        <v>0</v>
      </c>
      <c r="K272" s="1490" t="str">
        <f t="shared" si="52"/>
        <v/>
      </c>
      <c r="L272" s="1320"/>
      <c r="M272" s="1932"/>
    </row>
    <row r="273" spans="1:26" ht="18.75" hidden="1" customHeight="1">
      <c r="A273" s="9">
        <v>690</v>
      </c>
      <c r="B273" s="1203"/>
      <c r="C273" s="1154">
        <v>4901</v>
      </c>
      <c r="D273" s="1205" t="s">
        <v>580</v>
      </c>
      <c r="E273" s="553">
        <f t="shared" ref="E273:J274" si="58">SUMIF($C$607:$C$12276,$C273,E$607:E$12276)</f>
        <v>0</v>
      </c>
      <c r="F273" s="561">
        <f t="shared" si="58"/>
        <v>0</v>
      </c>
      <c r="G273" s="511">
        <f t="shared" si="58"/>
        <v>0</v>
      </c>
      <c r="H273" s="512">
        <f t="shared" si="58"/>
        <v>0</v>
      </c>
      <c r="I273" s="512">
        <f t="shared" si="58"/>
        <v>0</v>
      </c>
      <c r="J273" s="513">
        <f t="shared" si="58"/>
        <v>0</v>
      </c>
      <c r="K273" s="1490" t="str">
        <f t="shared" si="52"/>
        <v/>
      </c>
      <c r="L273" s="1320"/>
      <c r="N273" s="285"/>
      <c r="O273" s="285"/>
      <c r="P273" s="285"/>
      <c r="Q273" s="285"/>
      <c r="R273" s="285"/>
      <c r="S273" s="285"/>
      <c r="T273" s="285"/>
      <c r="U273" s="285"/>
      <c r="V273" s="285"/>
      <c r="W273" s="285"/>
      <c r="X273" s="285"/>
      <c r="Y273" s="285"/>
      <c r="Z273" s="285"/>
    </row>
    <row r="274" spans="1:26" ht="18.75" hidden="1" customHeight="1">
      <c r="A274" s="9">
        <v>695</v>
      </c>
      <c r="B274" s="1203"/>
      <c r="C274" s="1156">
        <v>4902</v>
      </c>
      <c r="D274" s="1164" t="s">
        <v>581</v>
      </c>
      <c r="E274" s="559">
        <f t="shared" si="58"/>
        <v>0</v>
      </c>
      <c r="F274" s="562">
        <f t="shared" si="58"/>
        <v>0</v>
      </c>
      <c r="G274" s="514">
        <f t="shared" si="58"/>
        <v>0</v>
      </c>
      <c r="H274" s="515">
        <f t="shared" si="58"/>
        <v>0</v>
      </c>
      <c r="I274" s="515">
        <f t="shared" si="58"/>
        <v>0</v>
      </c>
      <c r="J274" s="516">
        <f t="shared" si="58"/>
        <v>0</v>
      </c>
      <c r="K274" s="1490" t="str">
        <f t="shared" si="52"/>
        <v/>
      </c>
      <c r="L274" s="1319" t="s">
        <v>1381</v>
      </c>
      <c r="N274" s="285"/>
      <c r="O274" s="285"/>
      <c r="P274" s="285"/>
      <c r="Q274" s="285"/>
      <c r="R274" s="285"/>
      <c r="S274" s="285"/>
      <c r="T274" s="285"/>
      <c r="U274" s="285"/>
      <c r="V274" s="285"/>
      <c r="W274" s="285"/>
      <c r="X274" s="285"/>
      <c r="Y274" s="285"/>
      <c r="Z274" s="285"/>
    </row>
    <row r="275" spans="1:26" s="294" customFormat="1" ht="18.75" hidden="1" customHeight="1">
      <c r="A275" s="8">
        <v>700</v>
      </c>
      <c r="B275" s="1206">
        <v>5100</v>
      </c>
      <c r="C275" s="2256" t="s">
        <v>943</v>
      </c>
      <c r="D275" s="2256"/>
      <c r="E275" s="396">
        <f t="shared" ref="E275:J276" si="59">SUMIF($B$607:$B$12276,$B275,E$607:E$12276)</f>
        <v>0</v>
      </c>
      <c r="F275" s="397">
        <f t="shared" si="59"/>
        <v>0</v>
      </c>
      <c r="G275" s="508">
        <f t="shared" si="59"/>
        <v>0</v>
      </c>
      <c r="H275" s="509">
        <f t="shared" si="59"/>
        <v>0</v>
      </c>
      <c r="I275" s="509">
        <f t="shared" si="59"/>
        <v>0</v>
      </c>
      <c r="J275" s="510">
        <f t="shared" si="59"/>
        <v>0</v>
      </c>
      <c r="K275" s="1490" t="str">
        <f t="shared" si="52"/>
        <v/>
      </c>
      <c r="L275" s="1319" t="s">
        <v>1382</v>
      </c>
      <c r="M275" s="1932"/>
      <c r="N275" s="283"/>
      <c r="O275" s="283"/>
      <c r="P275" s="283"/>
      <c r="Q275" s="283"/>
      <c r="R275" s="283"/>
      <c r="S275" s="283"/>
      <c r="T275" s="283"/>
      <c r="U275" s="283"/>
      <c r="V275" s="283"/>
      <c r="W275" s="283"/>
      <c r="X275" s="283"/>
      <c r="Y275" s="283"/>
      <c r="Z275" s="283"/>
    </row>
    <row r="276" spans="1:26" s="294" customFormat="1" ht="18.75" customHeight="1">
      <c r="A276" s="8">
        <v>710</v>
      </c>
      <c r="B276" s="1206">
        <v>5200</v>
      </c>
      <c r="C276" s="2256" t="s">
        <v>944</v>
      </c>
      <c r="D276" s="2256"/>
      <c r="E276" s="396">
        <f t="shared" si="59"/>
        <v>91500</v>
      </c>
      <c r="F276" s="397">
        <f t="shared" si="59"/>
        <v>91470</v>
      </c>
      <c r="G276" s="508">
        <f t="shared" si="59"/>
        <v>91470</v>
      </c>
      <c r="H276" s="509">
        <f t="shared" si="59"/>
        <v>0</v>
      </c>
      <c r="I276" s="509">
        <f t="shared" si="59"/>
        <v>0</v>
      </c>
      <c r="J276" s="510">
        <f t="shared" si="59"/>
        <v>0</v>
      </c>
      <c r="K276" s="1490">
        <f t="shared" si="52"/>
        <v>1</v>
      </c>
      <c r="L276" s="1319" t="s">
        <v>1383</v>
      </c>
      <c r="M276" s="1932"/>
      <c r="N276" s="283"/>
      <c r="O276" s="283"/>
      <c r="P276" s="283"/>
      <c r="Q276" s="283"/>
      <c r="R276" s="283"/>
      <c r="S276" s="283"/>
      <c r="T276" s="283"/>
      <c r="U276" s="283"/>
      <c r="V276" s="283"/>
      <c r="W276" s="283"/>
      <c r="X276" s="283"/>
      <c r="Y276" s="283"/>
      <c r="Z276" s="283"/>
    </row>
    <row r="277" spans="1:26" s="295" customFormat="1" ht="18.75" customHeight="1">
      <c r="A277" s="9">
        <v>715</v>
      </c>
      <c r="B277" s="1207"/>
      <c r="C277" s="1208">
        <v>5201</v>
      </c>
      <c r="D277" s="1209" t="s">
        <v>945</v>
      </c>
      <c r="E277" s="553">
        <f t="shared" ref="E277:J283" si="60">SUMIF($C$607:$C$12276,$C277,E$607:E$12276)</f>
        <v>40942</v>
      </c>
      <c r="F277" s="561">
        <f t="shared" si="60"/>
        <v>40920</v>
      </c>
      <c r="G277" s="511">
        <f t="shared" si="60"/>
        <v>40920</v>
      </c>
      <c r="H277" s="512">
        <f t="shared" si="60"/>
        <v>0</v>
      </c>
      <c r="I277" s="512">
        <f t="shared" si="60"/>
        <v>0</v>
      </c>
      <c r="J277" s="513">
        <f t="shared" si="60"/>
        <v>0</v>
      </c>
      <c r="K277" s="1490">
        <f t="shared" si="52"/>
        <v>1</v>
      </c>
      <c r="L277" s="1319" t="s">
        <v>1384</v>
      </c>
      <c r="M277" s="1937"/>
      <c r="N277" s="294"/>
      <c r="O277" s="294"/>
      <c r="P277" s="294"/>
      <c r="Q277" s="294"/>
      <c r="R277" s="294"/>
      <c r="S277" s="294"/>
      <c r="T277" s="294"/>
      <c r="U277" s="294"/>
      <c r="V277" s="294"/>
      <c r="W277" s="294"/>
      <c r="X277" s="294"/>
      <c r="Y277" s="294"/>
      <c r="Z277" s="294"/>
    </row>
    <row r="278" spans="1:26" s="295" customFormat="1" ht="18.75" hidden="1" customHeight="1">
      <c r="A278" s="9">
        <v>720</v>
      </c>
      <c r="B278" s="1207"/>
      <c r="C278" s="1210">
        <v>5202</v>
      </c>
      <c r="D278" s="1211" t="s">
        <v>946</v>
      </c>
      <c r="E278" s="555">
        <f t="shared" si="60"/>
        <v>0</v>
      </c>
      <c r="F278" s="563">
        <f t="shared" si="60"/>
        <v>0</v>
      </c>
      <c r="G278" s="517">
        <f t="shared" si="60"/>
        <v>0</v>
      </c>
      <c r="H278" s="518">
        <f t="shared" si="60"/>
        <v>0</v>
      </c>
      <c r="I278" s="518">
        <f t="shared" si="60"/>
        <v>0</v>
      </c>
      <c r="J278" s="519">
        <f t="shared" si="60"/>
        <v>0</v>
      </c>
      <c r="K278" s="1490" t="str">
        <f t="shared" si="52"/>
        <v/>
      </c>
      <c r="L278" s="1319" t="s">
        <v>1385</v>
      </c>
      <c r="M278" s="1937"/>
      <c r="N278" s="294"/>
      <c r="O278" s="294"/>
      <c r="P278" s="294"/>
      <c r="Q278" s="294"/>
      <c r="R278" s="294"/>
      <c r="S278" s="294"/>
      <c r="T278" s="294"/>
      <c r="U278" s="294"/>
      <c r="V278" s="294"/>
      <c r="W278" s="294"/>
      <c r="X278" s="294"/>
      <c r="Y278" s="294"/>
      <c r="Z278" s="294"/>
    </row>
    <row r="279" spans="1:26" s="295" customFormat="1" ht="18.75" customHeight="1">
      <c r="A279" s="9">
        <v>725</v>
      </c>
      <c r="B279" s="1207"/>
      <c r="C279" s="1210">
        <v>5203</v>
      </c>
      <c r="D279" s="1211" t="s">
        <v>264</v>
      </c>
      <c r="E279" s="555">
        <f t="shared" si="60"/>
        <v>16352</v>
      </c>
      <c r="F279" s="563">
        <f t="shared" si="60"/>
        <v>16344</v>
      </c>
      <c r="G279" s="517">
        <f t="shared" si="60"/>
        <v>16344</v>
      </c>
      <c r="H279" s="518">
        <f t="shared" si="60"/>
        <v>0</v>
      </c>
      <c r="I279" s="518">
        <f t="shared" si="60"/>
        <v>0</v>
      </c>
      <c r="J279" s="519">
        <f t="shared" si="60"/>
        <v>0</v>
      </c>
      <c r="K279" s="1490">
        <f t="shared" si="52"/>
        <v>1</v>
      </c>
      <c r="L279" s="1319" t="s">
        <v>1386</v>
      </c>
      <c r="M279" s="1937"/>
    </row>
    <row r="280" spans="1:26" s="295" customFormat="1" ht="18.75" customHeight="1">
      <c r="A280" s="9">
        <v>730</v>
      </c>
      <c r="B280" s="1207"/>
      <c r="C280" s="1210">
        <v>5204</v>
      </c>
      <c r="D280" s="1211" t="s">
        <v>265</v>
      </c>
      <c r="E280" s="555">
        <f t="shared" si="60"/>
        <v>34206</v>
      </c>
      <c r="F280" s="563">
        <f t="shared" si="60"/>
        <v>34206</v>
      </c>
      <c r="G280" s="517">
        <f t="shared" si="60"/>
        <v>34206</v>
      </c>
      <c r="H280" s="518">
        <f t="shared" si="60"/>
        <v>0</v>
      </c>
      <c r="I280" s="518">
        <f t="shared" si="60"/>
        <v>0</v>
      </c>
      <c r="J280" s="519">
        <f t="shared" si="60"/>
        <v>0</v>
      </c>
      <c r="K280" s="1490">
        <f t="shared" si="52"/>
        <v>1</v>
      </c>
      <c r="L280" s="1319" t="s">
        <v>1387</v>
      </c>
      <c r="M280" s="1937"/>
    </row>
    <row r="281" spans="1:26" s="295" customFormat="1" ht="18.75" hidden="1" customHeight="1">
      <c r="A281" s="9">
        <v>735</v>
      </c>
      <c r="B281" s="1207"/>
      <c r="C281" s="1210">
        <v>5205</v>
      </c>
      <c r="D281" s="1211" t="s">
        <v>266</v>
      </c>
      <c r="E281" s="555">
        <f t="shared" si="60"/>
        <v>0</v>
      </c>
      <c r="F281" s="563">
        <f t="shared" si="60"/>
        <v>0</v>
      </c>
      <c r="G281" s="517">
        <f t="shared" si="60"/>
        <v>0</v>
      </c>
      <c r="H281" s="518">
        <f t="shared" si="60"/>
        <v>0</v>
      </c>
      <c r="I281" s="518">
        <f t="shared" si="60"/>
        <v>0</v>
      </c>
      <c r="J281" s="519">
        <f t="shared" si="60"/>
        <v>0</v>
      </c>
      <c r="K281" s="1490" t="str">
        <f t="shared" si="52"/>
        <v/>
      </c>
      <c r="L281" s="1319" t="s">
        <v>1388</v>
      </c>
      <c r="M281" s="1937"/>
    </row>
    <row r="282" spans="1:26" s="295" customFormat="1" ht="18.75" hidden="1" customHeight="1">
      <c r="A282" s="9">
        <v>740</v>
      </c>
      <c r="B282" s="1207"/>
      <c r="C282" s="1210">
        <v>5206</v>
      </c>
      <c r="D282" s="1211" t="s">
        <v>267</v>
      </c>
      <c r="E282" s="555">
        <f t="shared" si="60"/>
        <v>0</v>
      </c>
      <c r="F282" s="563">
        <f t="shared" si="60"/>
        <v>0</v>
      </c>
      <c r="G282" s="517">
        <f t="shared" si="60"/>
        <v>0</v>
      </c>
      <c r="H282" s="518">
        <f t="shared" si="60"/>
        <v>0</v>
      </c>
      <c r="I282" s="518">
        <f t="shared" si="60"/>
        <v>0</v>
      </c>
      <c r="J282" s="519">
        <f t="shared" si="60"/>
        <v>0</v>
      </c>
      <c r="K282" s="1490" t="str">
        <f t="shared" si="52"/>
        <v/>
      </c>
      <c r="L282" s="1319" t="s">
        <v>1389</v>
      </c>
      <c r="M282" s="1937"/>
    </row>
    <row r="283" spans="1:26" s="295" customFormat="1" ht="18.75" hidden="1" customHeight="1">
      <c r="A283" s="9">
        <v>745</v>
      </c>
      <c r="B283" s="1207"/>
      <c r="C283" s="1212">
        <v>5219</v>
      </c>
      <c r="D283" s="1213" t="s">
        <v>268</v>
      </c>
      <c r="E283" s="559">
        <f t="shared" si="60"/>
        <v>0</v>
      </c>
      <c r="F283" s="562">
        <f t="shared" si="60"/>
        <v>0</v>
      </c>
      <c r="G283" s="514">
        <f t="shared" si="60"/>
        <v>0</v>
      </c>
      <c r="H283" s="515">
        <f t="shared" si="60"/>
        <v>0</v>
      </c>
      <c r="I283" s="515">
        <f t="shared" si="60"/>
        <v>0</v>
      </c>
      <c r="J283" s="516">
        <f t="shared" si="60"/>
        <v>0</v>
      </c>
      <c r="K283" s="1490" t="str">
        <f t="shared" si="52"/>
        <v/>
      </c>
      <c r="L283" s="1319" t="s">
        <v>1384</v>
      </c>
      <c r="M283" s="1937"/>
    </row>
    <row r="284" spans="1:26" s="294" customFormat="1" ht="18.75" customHeight="1">
      <c r="A284" s="8">
        <v>750</v>
      </c>
      <c r="B284" s="1206">
        <v>5300</v>
      </c>
      <c r="C284" s="2256" t="s">
        <v>269</v>
      </c>
      <c r="D284" s="2256"/>
      <c r="E284" s="396">
        <f t="shared" ref="E284:J284" si="61">SUMIF($B$607:$B$12276,$B284,E$607:E$12276)</f>
        <v>4500</v>
      </c>
      <c r="F284" s="397">
        <f t="shared" si="61"/>
        <v>634</v>
      </c>
      <c r="G284" s="508">
        <f t="shared" si="61"/>
        <v>634</v>
      </c>
      <c r="H284" s="509">
        <f t="shared" si="61"/>
        <v>0</v>
      </c>
      <c r="I284" s="509">
        <f t="shared" si="61"/>
        <v>0</v>
      </c>
      <c r="J284" s="510">
        <f t="shared" si="61"/>
        <v>0</v>
      </c>
      <c r="K284" s="1490">
        <f t="shared" si="52"/>
        <v>1</v>
      </c>
      <c r="L284" s="1319" t="s">
        <v>1390</v>
      </c>
      <c r="M284" s="1937"/>
      <c r="N284" s="295"/>
      <c r="O284" s="295"/>
      <c r="P284" s="295"/>
      <c r="Q284" s="295"/>
      <c r="R284" s="295"/>
      <c r="S284" s="295"/>
      <c r="T284" s="295"/>
      <c r="U284" s="295"/>
      <c r="V284" s="295"/>
      <c r="W284" s="295"/>
      <c r="X284" s="295"/>
      <c r="Y284" s="295"/>
      <c r="Z284" s="295"/>
    </row>
    <row r="285" spans="1:26" s="295" customFormat="1" ht="18.75" customHeight="1">
      <c r="A285" s="9">
        <v>755</v>
      </c>
      <c r="B285" s="1207"/>
      <c r="C285" s="1208">
        <v>5301</v>
      </c>
      <c r="D285" s="1209" t="s">
        <v>1090</v>
      </c>
      <c r="E285" s="553">
        <f t="shared" ref="E285:J286" si="62">SUMIF($C$607:$C$12276,$C285,E$607:E$12276)</f>
        <v>4500</v>
      </c>
      <c r="F285" s="561">
        <f t="shared" si="62"/>
        <v>634</v>
      </c>
      <c r="G285" s="511">
        <f t="shared" si="62"/>
        <v>634</v>
      </c>
      <c r="H285" s="512">
        <f t="shared" si="62"/>
        <v>0</v>
      </c>
      <c r="I285" s="512">
        <f t="shared" si="62"/>
        <v>0</v>
      </c>
      <c r="J285" s="513">
        <f t="shared" si="62"/>
        <v>0</v>
      </c>
      <c r="K285" s="1490">
        <f t="shared" si="52"/>
        <v>1</v>
      </c>
      <c r="L285" s="1319" t="s">
        <v>1386</v>
      </c>
      <c r="M285" s="1937"/>
    </row>
    <row r="286" spans="1:26" s="295" customFormat="1" ht="18.75" hidden="1" customHeight="1">
      <c r="A286" s="9">
        <v>760</v>
      </c>
      <c r="B286" s="1207"/>
      <c r="C286" s="1212">
        <v>5309</v>
      </c>
      <c r="D286" s="1213" t="s">
        <v>270</v>
      </c>
      <c r="E286" s="559">
        <f t="shared" si="62"/>
        <v>0</v>
      </c>
      <c r="F286" s="562">
        <f t="shared" si="62"/>
        <v>0</v>
      </c>
      <c r="G286" s="514">
        <f t="shared" si="62"/>
        <v>0</v>
      </c>
      <c r="H286" s="515">
        <f t="shared" si="62"/>
        <v>0</v>
      </c>
      <c r="I286" s="515">
        <f t="shared" si="62"/>
        <v>0</v>
      </c>
      <c r="J286" s="516">
        <f t="shared" si="62"/>
        <v>0</v>
      </c>
      <c r="K286" s="1490" t="str">
        <f t="shared" si="52"/>
        <v/>
      </c>
      <c r="L286" s="1319" t="s">
        <v>1391</v>
      </c>
      <c r="M286" s="1937"/>
      <c r="N286" s="294"/>
      <c r="O286" s="294"/>
      <c r="P286" s="294"/>
      <c r="Q286" s="294"/>
      <c r="R286" s="294"/>
      <c r="S286" s="294"/>
      <c r="T286" s="294"/>
      <c r="U286" s="294"/>
      <c r="V286" s="294"/>
      <c r="W286" s="294"/>
      <c r="X286" s="294"/>
      <c r="Y286" s="294"/>
      <c r="Z286" s="294"/>
    </row>
    <row r="287" spans="1:26" s="294" customFormat="1" ht="18.75" hidden="1" customHeight="1">
      <c r="A287" s="8">
        <v>765</v>
      </c>
      <c r="B287" s="1206">
        <v>5400</v>
      </c>
      <c r="C287" s="2256" t="s">
        <v>960</v>
      </c>
      <c r="D287" s="2256"/>
      <c r="E287" s="396">
        <f t="shared" ref="E287:J288" si="63">SUMIF($B$607:$B$12276,$B287,E$607:E$12276)</f>
        <v>0</v>
      </c>
      <c r="F287" s="397">
        <f t="shared" si="63"/>
        <v>0</v>
      </c>
      <c r="G287" s="508">
        <f t="shared" si="63"/>
        <v>0</v>
      </c>
      <c r="H287" s="509">
        <f t="shared" si="63"/>
        <v>0</v>
      </c>
      <c r="I287" s="509">
        <f t="shared" si="63"/>
        <v>0</v>
      </c>
      <c r="J287" s="510">
        <f t="shared" si="63"/>
        <v>0</v>
      </c>
      <c r="K287" s="1490" t="str">
        <f t="shared" si="52"/>
        <v/>
      </c>
      <c r="L287" s="1319"/>
      <c r="M287" s="1937"/>
      <c r="N287" s="295"/>
      <c r="O287" s="295"/>
      <c r="P287" s="295"/>
      <c r="Q287" s="295"/>
      <c r="R287" s="295"/>
      <c r="S287" s="295"/>
      <c r="T287" s="295"/>
      <c r="U287" s="295"/>
      <c r="V287" s="295"/>
      <c r="W287" s="295"/>
      <c r="X287" s="295"/>
      <c r="Y287" s="295"/>
      <c r="Z287" s="295"/>
    </row>
    <row r="288" spans="1:26" s="285" customFormat="1" ht="18.75" hidden="1" customHeight="1">
      <c r="A288" s="8">
        <v>775</v>
      </c>
      <c r="B288" s="1152">
        <v>5500</v>
      </c>
      <c r="C288" s="2257" t="s">
        <v>961</v>
      </c>
      <c r="D288" s="2257"/>
      <c r="E288" s="396">
        <f t="shared" si="63"/>
        <v>0</v>
      </c>
      <c r="F288" s="397">
        <f t="shared" si="63"/>
        <v>0</v>
      </c>
      <c r="G288" s="508">
        <f t="shared" si="63"/>
        <v>0</v>
      </c>
      <c r="H288" s="509">
        <f t="shared" si="63"/>
        <v>0</v>
      </c>
      <c r="I288" s="509">
        <f t="shared" si="63"/>
        <v>0</v>
      </c>
      <c r="J288" s="510">
        <f t="shared" si="63"/>
        <v>0</v>
      </c>
      <c r="K288" s="1490" t="str">
        <f t="shared" si="52"/>
        <v/>
      </c>
      <c r="L288" s="1319" t="s">
        <v>1392</v>
      </c>
      <c r="M288" s="1937"/>
      <c r="N288" s="295"/>
      <c r="O288" s="295"/>
      <c r="P288" s="295"/>
      <c r="Q288" s="295"/>
      <c r="R288" s="295"/>
      <c r="S288" s="295"/>
      <c r="T288" s="295"/>
      <c r="U288" s="295"/>
      <c r="V288" s="295"/>
      <c r="W288" s="295"/>
      <c r="X288" s="295"/>
      <c r="Y288" s="295"/>
      <c r="Z288" s="295"/>
    </row>
    <row r="289" spans="1:69" ht="18.75" hidden="1" customHeight="1">
      <c r="A289" s="9">
        <v>780</v>
      </c>
      <c r="B289" s="1203"/>
      <c r="C289" s="1154">
        <v>5501</v>
      </c>
      <c r="D289" s="1173" t="s">
        <v>962</v>
      </c>
      <c r="E289" s="553">
        <f t="shared" ref="E289:J292" si="64">SUMIF($C$607:$C$12276,$C289,E$607:E$12276)</f>
        <v>0</v>
      </c>
      <c r="F289" s="561">
        <f t="shared" si="64"/>
        <v>0</v>
      </c>
      <c r="G289" s="511">
        <f t="shared" si="64"/>
        <v>0</v>
      </c>
      <c r="H289" s="512">
        <f t="shared" si="64"/>
        <v>0</v>
      </c>
      <c r="I289" s="512">
        <f t="shared" si="64"/>
        <v>0</v>
      </c>
      <c r="J289" s="513">
        <f t="shared" si="64"/>
        <v>0</v>
      </c>
      <c r="K289" s="1490" t="str">
        <f t="shared" si="52"/>
        <v/>
      </c>
      <c r="L289" s="1319" t="s">
        <v>1384</v>
      </c>
      <c r="M289" s="1937"/>
      <c r="N289" s="294"/>
      <c r="O289" s="294"/>
      <c r="P289" s="294"/>
      <c r="Q289" s="294"/>
      <c r="R289" s="294"/>
      <c r="S289" s="294"/>
      <c r="T289" s="294"/>
      <c r="U289" s="294"/>
      <c r="V289" s="294"/>
      <c r="W289" s="294"/>
      <c r="X289" s="294"/>
      <c r="Y289" s="294"/>
      <c r="Z289" s="294"/>
    </row>
    <row r="290" spans="1:69" ht="18.75" hidden="1" customHeight="1">
      <c r="A290" s="9">
        <v>785</v>
      </c>
      <c r="B290" s="1203"/>
      <c r="C290" s="1160">
        <v>5502</v>
      </c>
      <c r="D290" s="1161" t="s">
        <v>963</v>
      </c>
      <c r="E290" s="555">
        <f t="shared" si="64"/>
        <v>0</v>
      </c>
      <c r="F290" s="563">
        <f t="shared" si="64"/>
        <v>0</v>
      </c>
      <c r="G290" s="517">
        <f t="shared" si="64"/>
        <v>0</v>
      </c>
      <c r="H290" s="518">
        <f t="shared" si="64"/>
        <v>0</v>
      </c>
      <c r="I290" s="518">
        <f t="shared" si="64"/>
        <v>0</v>
      </c>
      <c r="J290" s="519">
        <f t="shared" si="64"/>
        <v>0</v>
      </c>
      <c r="K290" s="1490" t="str">
        <f t="shared" si="52"/>
        <v/>
      </c>
      <c r="L290" s="1319"/>
      <c r="N290" s="285"/>
      <c r="O290" s="285"/>
      <c r="P290" s="285"/>
      <c r="Q290" s="285"/>
      <c r="R290" s="285"/>
      <c r="S290" s="285"/>
      <c r="T290" s="285"/>
      <c r="U290" s="285"/>
      <c r="V290" s="285"/>
      <c r="W290" s="285"/>
      <c r="X290" s="285"/>
      <c r="Y290" s="285"/>
      <c r="Z290" s="285"/>
    </row>
    <row r="291" spans="1:69" ht="18.75" hidden="1" customHeight="1">
      <c r="A291" s="9">
        <v>790</v>
      </c>
      <c r="B291" s="1203"/>
      <c r="C291" s="1160">
        <v>5503</v>
      </c>
      <c r="D291" s="1204" t="s">
        <v>964</v>
      </c>
      <c r="E291" s="555">
        <f t="shared" si="64"/>
        <v>0</v>
      </c>
      <c r="F291" s="563">
        <f t="shared" si="64"/>
        <v>0</v>
      </c>
      <c r="G291" s="517">
        <f t="shared" si="64"/>
        <v>0</v>
      </c>
      <c r="H291" s="518">
        <f t="shared" si="64"/>
        <v>0</v>
      </c>
      <c r="I291" s="518">
        <f t="shared" si="64"/>
        <v>0</v>
      </c>
      <c r="J291" s="519">
        <f t="shared" si="64"/>
        <v>0</v>
      </c>
      <c r="K291" s="1490" t="str">
        <f t="shared" si="52"/>
        <v/>
      </c>
      <c r="L291" s="1319" t="s">
        <v>1381</v>
      </c>
    </row>
    <row r="292" spans="1:69" ht="18.75" hidden="1" customHeight="1">
      <c r="A292" s="9">
        <v>795</v>
      </c>
      <c r="B292" s="1203"/>
      <c r="C292" s="1156">
        <v>5504</v>
      </c>
      <c r="D292" s="1184" t="s">
        <v>965</v>
      </c>
      <c r="E292" s="559">
        <f t="shared" si="64"/>
        <v>0</v>
      </c>
      <c r="F292" s="562">
        <f t="shared" si="64"/>
        <v>0</v>
      </c>
      <c r="G292" s="514">
        <f t="shared" si="64"/>
        <v>0</v>
      </c>
      <c r="H292" s="515">
        <f t="shared" si="64"/>
        <v>0</v>
      </c>
      <c r="I292" s="515">
        <f t="shared" si="64"/>
        <v>0</v>
      </c>
      <c r="J292" s="516">
        <f t="shared" si="64"/>
        <v>0</v>
      </c>
      <c r="K292" s="1490" t="str">
        <f t="shared" si="52"/>
        <v/>
      </c>
      <c r="L292" s="1319" t="s">
        <v>1384</v>
      </c>
    </row>
    <row r="293" spans="1:69" s="294" customFormat="1" ht="18.75" hidden="1" customHeight="1">
      <c r="A293" s="8">
        <v>805</v>
      </c>
      <c r="B293" s="1206">
        <v>5700</v>
      </c>
      <c r="C293" s="2279" t="s">
        <v>1326</v>
      </c>
      <c r="D293" s="2280"/>
      <c r="E293" s="396">
        <f t="shared" ref="E293:J293" si="65">SUMIF($B$607:$B$12276,$B293,E$607:E$12276)</f>
        <v>0</v>
      </c>
      <c r="F293" s="397">
        <f t="shared" si="65"/>
        <v>0</v>
      </c>
      <c r="G293" s="508">
        <f t="shared" si="65"/>
        <v>0</v>
      </c>
      <c r="H293" s="509">
        <f t="shared" si="65"/>
        <v>0</v>
      </c>
      <c r="I293" s="509">
        <f t="shared" si="65"/>
        <v>0</v>
      </c>
      <c r="J293" s="510">
        <f t="shared" si="65"/>
        <v>0</v>
      </c>
      <c r="K293" s="1490" t="str">
        <f t="shared" si="52"/>
        <v/>
      </c>
      <c r="L293" s="1319" t="s">
        <v>1394</v>
      </c>
      <c r="M293" s="1932"/>
      <c r="N293" s="283"/>
      <c r="O293" s="283"/>
      <c r="P293" s="283"/>
      <c r="Q293" s="283"/>
      <c r="R293" s="283"/>
      <c r="S293" s="283"/>
      <c r="T293" s="283"/>
      <c r="U293" s="283"/>
      <c r="V293" s="283"/>
      <c r="W293" s="283"/>
      <c r="X293" s="283"/>
      <c r="Y293" s="283"/>
      <c r="Z293" s="283"/>
    </row>
    <row r="294" spans="1:69" s="295" customFormat="1" ht="18.75" hidden="1" customHeight="1">
      <c r="A294" s="9">
        <v>810</v>
      </c>
      <c r="B294" s="1207"/>
      <c r="C294" s="1208">
        <v>5701</v>
      </c>
      <c r="D294" s="1209" t="s">
        <v>967</v>
      </c>
      <c r="E294" s="553">
        <f t="shared" ref="E294:J296" si="66">SUMIF($C$607:$C$12276,$C294,E$607:E$12276)</f>
        <v>0</v>
      </c>
      <c r="F294" s="561">
        <f t="shared" si="66"/>
        <v>0</v>
      </c>
      <c r="G294" s="511">
        <f t="shared" si="66"/>
        <v>0</v>
      </c>
      <c r="H294" s="512">
        <f t="shared" si="66"/>
        <v>0</v>
      </c>
      <c r="I294" s="512">
        <f t="shared" si="66"/>
        <v>0</v>
      </c>
      <c r="J294" s="513">
        <f t="shared" si="66"/>
        <v>0</v>
      </c>
      <c r="K294" s="1490" t="str">
        <f t="shared" si="52"/>
        <v/>
      </c>
      <c r="L294" s="1319" t="s">
        <v>1396</v>
      </c>
      <c r="M294" s="1932"/>
      <c r="N294" s="283"/>
      <c r="O294" s="283"/>
      <c r="P294" s="283"/>
      <c r="Q294" s="283"/>
      <c r="R294" s="283"/>
      <c r="S294" s="283"/>
      <c r="T294" s="283"/>
      <c r="U294" s="283"/>
      <c r="V294" s="283"/>
      <c r="W294" s="283"/>
      <c r="X294" s="283"/>
      <c r="Y294" s="283"/>
      <c r="Z294" s="283"/>
    </row>
    <row r="295" spans="1:69" s="295" customFormat="1" ht="18.75" hidden="1" customHeight="1">
      <c r="A295" s="9">
        <v>815</v>
      </c>
      <c r="B295" s="1207"/>
      <c r="C295" s="1214">
        <v>5702</v>
      </c>
      <c r="D295" s="1215" t="s">
        <v>968</v>
      </c>
      <c r="E295" s="557">
        <f t="shared" si="66"/>
        <v>0</v>
      </c>
      <c r="F295" s="564">
        <f t="shared" si="66"/>
        <v>0</v>
      </c>
      <c r="G295" s="520">
        <f t="shared" si="66"/>
        <v>0</v>
      </c>
      <c r="H295" s="521">
        <f t="shared" si="66"/>
        <v>0</v>
      </c>
      <c r="I295" s="521">
        <f t="shared" si="66"/>
        <v>0</v>
      </c>
      <c r="J295" s="522">
        <f t="shared" si="66"/>
        <v>0</v>
      </c>
      <c r="K295" s="1490" t="str">
        <f t="shared" si="52"/>
        <v/>
      </c>
      <c r="L295" s="1319" t="s">
        <v>1393</v>
      </c>
      <c r="M295" s="1937"/>
      <c r="N295" s="294"/>
      <c r="O295" s="294"/>
      <c r="P295" s="294"/>
      <c r="Q295" s="294"/>
      <c r="R295" s="294"/>
      <c r="S295" s="294"/>
      <c r="T295" s="294"/>
      <c r="U295" s="294"/>
      <c r="V295" s="294"/>
      <c r="W295" s="294"/>
      <c r="X295" s="294"/>
      <c r="Y295" s="294"/>
      <c r="Z295" s="294"/>
    </row>
    <row r="296" spans="1:69" s="291" customFormat="1" ht="18.75" hidden="1" customHeight="1">
      <c r="A296" s="13">
        <v>525</v>
      </c>
      <c r="B296" s="1159"/>
      <c r="C296" s="1216">
        <v>4071</v>
      </c>
      <c r="D296" s="1217" t="s">
        <v>1330</v>
      </c>
      <c r="E296" s="573">
        <f t="shared" si="66"/>
        <v>0</v>
      </c>
      <c r="F296" s="574">
        <f t="shared" si="66"/>
        <v>0</v>
      </c>
      <c r="G296" s="535">
        <f t="shared" si="66"/>
        <v>0</v>
      </c>
      <c r="H296" s="536">
        <f t="shared" si="66"/>
        <v>0</v>
      </c>
      <c r="I296" s="536">
        <f t="shared" si="66"/>
        <v>0</v>
      </c>
      <c r="J296" s="537">
        <f t="shared" si="66"/>
        <v>0</v>
      </c>
      <c r="K296" s="1490" t="str">
        <f t="shared" si="52"/>
        <v/>
      </c>
      <c r="L296" s="1319" t="s">
        <v>1397</v>
      </c>
      <c r="M296" s="1937"/>
      <c r="N296" s="295"/>
      <c r="O296" s="295"/>
      <c r="P296" s="295"/>
      <c r="Q296" s="295"/>
      <c r="R296" s="295"/>
      <c r="S296" s="295"/>
      <c r="T296" s="295"/>
      <c r="U296" s="295"/>
      <c r="V296" s="295"/>
      <c r="W296" s="295"/>
      <c r="X296" s="295"/>
      <c r="Y296" s="295"/>
      <c r="Z296" s="295"/>
      <c r="AA296" s="288"/>
      <c r="AB296" s="289"/>
      <c r="AC296" s="288"/>
      <c r="AD296" s="288"/>
      <c r="AE296" s="289"/>
      <c r="AF296" s="288"/>
      <c r="AG296" s="288"/>
      <c r="AH296" s="289"/>
      <c r="AI296" s="296"/>
      <c r="AJ296" s="296"/>
      <c r="AK296" s="297"/>
      <c r="AL296" s="288"/>
      <c r="AM296" s="288"/>
      <c r="AN296" s="289"/>
      <c r="AO296" s="288"/>
      <c r="AP296" s="288"/>
      <c r="AQ296" s="289"/>
      <c r="AR296" s="288"/>
      <c r="AS296" s="288"/>
      <c r="AT296" s="289"/>
      <c r="AU296" s="288"/>
      <c r="AV296" s="288"/>
      <c r="AW296" s="289"/>
      <c r="AX296" s="288"/>
      <c r="AY296" s="288"/>
      <c r="AZ296" s="290"/>
      <c r="BA296" s="288"/>
      <c r="BB296" s="288"/>
      <c r="BC296" s="289"/>
      <c r="BD296" s="288"/>
      <c r="BE296" s="288"/>
      <c r="BF296" s="289"/>
      <c r="BG296" s="288"/>
      <c r="BH296" s="289"/>
      <c r="BI296" s="290"/>
      <c r="BJ296" s="289"/>
      <c r="BK296" s="289"/>
      <c r="BL296" s="288"/>
      <c r="BM296" s="288"/>
      <c r="BN296" s="289"/>
      <c r="BO296" s="288"/>
      <c r="BQ296" s="288"/>
    </row>
    <row r="297" spans="1:69" s="285" customFormat="1" ht="18.75" hidden="1" customHeight="1">
      <c r="A297" s="8">
        <v>820</v>
      </c>
      <c r="B297" s="1347">
        <v>98</v>
      </c>
      <c r="C297" s="2277" t="s">
        <v>970</v>
      </c>
      <c r="D297" s="2278"/>
      <c r="E297" s="696">
        <f t="shared" ref="E297:J297" si="67">SUMIF($B$607:$B$12276,$B297,E$607:E$12276)</f>
        <v>0</v>
      </c>
      <c r="F297" s="697">
        <f t="shared" si="67"/>
        <v>0</v>
      </c>
      <c r="G297" s="698">
        <f t="shared" si="67"/>
        <v>0</v>
      </c>
      <c r="H297" s="699">
        <f t="shared" si="67"/>
        <v>0</v>
      </c>
      <c r="I297" s="699">
        <f t="shared" si="67"/>
        <v>0</v>
      </c>
      <c r="J297" s="700">
        <f t="shared" si="67"/>
        <v>0</v>
      </c>
      <c r="K297" s="1490" t="str">
        <f t="shared" si="52"/>
        <v/>
      </c>
      <c r="L297" s="1319" t="s">
        <v>1386</v>
      </c>
      <c r="M297" s="1935"/>
      <c r="N297" s="288"/>
      <c r="O297" s="288"/>
      <c r="P297" s="288"/>
      <c r="Q297" s="288"/>
      <c r="R297" s="288"/>
      <c r="S297" s="288"/>
      <c r="T297" s="288"/>
      <c r="U297" s="288"/>
      <c r="V297" s="288"/>
      <c r="W297" s="288"/>
      <c r="X297" s="288"/>
      <c r="Y297" s="288"/>
      <c r="Z297" s="288"/>
    </row>
    <row r="298" spans="1:69" ht="8.25" hidden="1" customHeight="1">
      <c r="A298" s="9">
        <v>821</v>
      </c>
      <c r="B298" s="1222"/>
      <c r="C298" s="1223"/>
      <c r="D298" s="1220"/>
      <c r="E298" s="575"/>
      <c r="F298" s="575"/>
      <c r="G298" s="318"/>
      <c r="H298" s="318"/>
      <c r="I298" s="318"/>
      <c r="J298" s="319"/>
      <c r="K298" s="1490" t="str">
        <f t="shared" si="52"/>
        <v/>
      </c>
      <c r="L298" s="1319"/>
      <c r="M298" s="1937"/>
      <c r="N298" s="295"/>
      <c r="O298" s="295"/>
      <c r="P298" s="295"/>
      <c r="Q298" s="295"/>
      <c r="R298" s="295"/>
      <c r="S298" s="295"/>
      <c r="T298" s="295"/>
      <c r="U298" s="295"/>
      <c r="V298" s="295"/>
      <c r="W298" s="295"/>
      <c r="X298" s="295"/>
      <c r="Y298" s="295"/>
      <c r="Z298" s="295"/>
    </row>
    <row r="299" spans="1:69" ht="8.25" hidden="1" customHeight="1">
      <c r="A299" s="9">
        <v>822</v>
      </c>
      <c r="B299" s="1225"/>
      <c r="C299" s="1080"/>
      <c r="D299" s="1220"/>
      <c r="E299" s="575"/>
      <c r="F299" s="575"/>
      <c r="G299" s="318"/>
      <c r="H299" s="318"/>
      <c r="I299" s="318"/>
      <c r="J299" s="319"/>
      <c r="K299" s="1490" t="str">
        <f t="shared" si="52"/>
        <v/>
      </c>
      <c r="L299" s="1320"/>
      <c r="N299" s="285"/>
      <c r="O299" s="285"/>
      <c r="P299" s="285"/>
      <c r="Q299" s="285"/>
      <c r="R299" s="285"/>
      <c r="S299" s="285"/>
      <c r="T299" s="285"/>
      <c r="U299" s="285"/>
      <c r="V299" s="285"/>
      <c r="W299" s="285"/>
      <c r="X299" s="285"/>
      <c r="Y299" s="285"/>
      <c r="Z299" s="285"/>
    </row>
    <row r="300" spans="1:69" ht="8.25" hidden="1" customHeight="1">
      <c r="A300" s="9">
        <v>823</v>
      </c>
      <c r="B300" s="1225"/>
      <c r="C300" s="1080"/>
      <c r="D300" s="1220"/>
      <c r="E300" s="575"/>
      <c r="F300" s="575"/>
      <c r="G300" s="318"/>
      <c r="H300" s="318"/>
      <c r="I300" s="318"/>
      <c r="J300" s="319"/>
      <c r="K300" s="1490" t="str">
        <f t="shared" si="52"/>
        <v/>
      </c>
      <c r="L300" s="1320"/>
    </row>
    <row r="301" spans="1:69" ht="20.25" customHeight="1" thickBot="1">
      <c r="A301" s="9">
        <v>825</v>
      </c>
      <c r="B301" s="1348" t="s">
        <v>1323</v>
      </c>
      <c r="C301" s="1228" t="s">
        <v>494</v>
      </c>
      <c r="D301" s="1349" t="s">
        <v>1331</v>
      </c>
      <c r="E301" s="410">
        <f t="shared" ref="E301:J301" si="68">SUMIF($C$607:$C$12276,$C301,E$607:E$12276)</f>
        <v>1729700</v>
      </c>
      <c r="F301" s="411">
        <f t="shared" si="68"/>
        <v>1716776</v>
      </c>
      <c r="G301" s="691">
        <f t="shared" si="68"/>
        <v>1344940</v>
      </c>
      <c r="H301" s="692">
        <f t="shared" si="68"/>
        <v>0</v>
      </c>
      <c r="I301" s="692">
        <f t="shared" si="68"/>
        <v>24524</v>
      </c>
      <c r="J301" s="693">
        <f t="shared" si="68"/>
        <v>347312</v>
      </c>
      <c r="K301" s="4">
        <v>1</v>
      </c>
      <c r="L301" s="1317"/>
    </row>
    <row r="302" spans="1:69" ht="16.5" customHeight="1" thickTop="1">
      <c r="A302" s="9"/>
      <c r="B302" s="1230"/>
      <c r="C302" s="1231"/>
      <c r="D302" s="1083"/>
      <c r="E302" s="709"/>
      <c r="F302" s="709"/>
      <c r="G302" s="709"/>
      <c r="H302" s="709"/>
      <c r="I302" s="709"/>
      <c r="J302" s="709"/>
      <c r="K302" s="4">
        <v>1</v>
      </c>
      <c r="L302" s="1317"/>
    </row>
    <row r="303" spans="1:69">
      <c r="A303" s="9"/>
      <c r="B303" s="709"/>
      <c r="C303" s="1080"/>
      <c r="D303" s="1105"/>
      <c r="E303" s="710"/>
      <c r="F303" s="710"/>
      <c r="G303" s="710"/>
      <c r="H303" s="710"/>
      <c r="I303" s="710"/>
      <c r="J303" s="710"/>
      <c r="K303" s="4">
        <v>1</v>
      </c>
      <c r="L303" s="1317"/>
    </row>
    <row r="304" spans="1:69">
      <c r="A304" s="9"/>
      <c r="B304" s="1350"/>
      <c r="C304" s="1351"/>
      <c r="D304" s="1352"/>
      <c r="E304" s="1353"/>
      <c r="F304" s="1353"/>
      <c r="G304" s="1353"/>
      <c r="H304" s="1353"/>
      <c r="I304" s="1353"/>
      <c r="J304" s="1353"/>
      <c r="K304" s="212">
        <f t="shared" ref="K304:K345" si="69">(IF($E$301&lt;&gt;0,$K$2,IF($F$301&lt;&gt;0,$K$2,"")))</f>
        <v>1</v>
      </c>
      <c r="L304" s="1317"/>
    </row>
    <row r="305" spans="1:12">
      <c r="A305" s="9"/>
      <c r="B305" s="709"/>
      <c r="C305" s="1080"/>
      <c r="D305" s="1105"/>
      <c r="E305" s="710"/>
      <c r="F305" s="710"/>
      <c r="G305" s="710"/>
      <c r="H305" s="710"/>
      <c r="I305" s="710"/>
      <c r="J305" s="710"/>
      <c r="K305" s="212">
        <f t="shared" si="69"/>
        <v>1</v>
      </c>
      <c r="L305" s="1317"/>
    </row>
    <row r="306" spans="1:12" ht="20.25" customHeight="1">
      <c r="A306" s="9"/>
      <c r="B306" s="2248" t="str">
        <f>$B$7</f>
        <v>ОТЧЕТНИ ДАННИ ПО ЕБК ЗА ИЗПЪЛНЕНИЕТО НА БЮДЖЕТА</v>
      </c>
      <c r="C306" s="2249"/>
      <c r="D306" s="2249"/>
      <c r="E306" s="710"/>
      <c r="F306" s="710"/>
      <c r="G306" s="710"/>
      <c r="H306" s="710"/>
      <c r="I306" s="710"/>
      <c r="J306" s="1104"/>
      <c r="K306" s="212">
        <f t="shared" si="69"/>
        <v>1</v>
      </c>
      <c r="L306" s="1317"/>
    </row>
    <row r="307" spans="1:12" ht="18.75" customHeight="1">
      <c r="A307" s="9"/>
      <c r="B307" s="709"/>
      <c r="C307" s="1080"/>
      <c r="D307" s="1105"/>
      <c r="E307" s="1106" t="s">
        <v>1333</v>
      </c>
      <c r="F307" s="1106" t="s">
        <v>644</v>
      </c>
      <c r="G307" s="710"/>
      <c r="H307" s="710"/>
      <c r="I307" s="710"/>
      <c r="J307" s="710"/>
      <c r="K307" s="212">
        <f t="shared" si="69"/>
        <v>1</v>
      </c>
      <c r="L307" s="1317"/>
    </row>
    <row r="308" spans="1:12" ht="27" customHeight="1">
      <c r="A308" s="9"/>
      <c r="B308" s="2238" t="str">
        <f>$B$9</f>
        <v>Съвет за електронни медии</v>
      </c>
      <c r="C308" s="2239"/>
      <c r="D308" s="2240"/>
      <c r="E308" s="1022">
        <f>$E$9</f>
        <v>43466</v>
      </c>
      <c r="F308" s="1110">
        <f>$F$9</f>
        <v>43830</v>
      </c>
      <c r="G308" s="710"/>
      <c r="H308" s="710"/>
      <c r="I308" s="710"/>
      <c r="J308" s="710"/>
      <c r="K308" s="212">
        <f t="shared" si="69"/>
        <v>1</v>
      </c>
      <c r="L308" s="1317"/>
    </row>
    <row r="309" spans="1:12">
      <c r="A309" s="9"/>
      <c r="B309" s="1111" t="str">
        <f>$B$10</f>
        <v xml:space="preserve">                                                            (наименование на разпоредителя с бюджет)</v>
      </c>
      <c r="C309" s="709"/>
      <c r="D309" s="1083"/>
      <c r="E309" s="1112"/>
      <c r="F309" s="1112"/>
      <c r="G309" s="710"/>
      <c r="H309" s="710"/>
      <c r="I309" s="710"/>
      <c r="J309" s="710"/>
      <c r="K309" s="212">
        <f t="shared" si="69"/>
        <v>1</v>
      </c>
      <c r="L309" s="1317"/>
    </row>
    <row r="310" spans="1:12" ht="5.25" customHeight="1">
      <c r="A310" s="9"/>
      <c r="B310" s="1111"/>
      <c r="C310" s="709"/>
      <c r="D310" s="1083"/>
      <c r="E310" s="1111"/>
      <c r="F310" s="709"/>
      <c r="G310" s="710"/>
      <c r="H310" s="710"/>
      <c r="I310" s="710"/>
      <c r="J310" s="710"/>
      <c r="K310" s="212">
        <f t="shared" si="69"/>
        <v>1</v>
      </c>
      <c r="L310" s="1317"/>
    </row>
    <row r="311" spans="1:12" ht="27" customHeight="1">
      <c r="A311" s="9"/>
      <c r="B311" s="2245" t="str">
        <f>$B$12</f>
        <v>Съвет за електронни медии</v>
      </c>
      <c r="C311" s="2246"/>
      <c r="D311" s="2247"/>
      <c r="E311" s="1113" t="s">
        <v>1305</v>
      </c>
      <c r="F311" s="1867" t="str">
        <f>$F$12</f>
        <v>4400</v>
      </c>
      <c r="G311" s="710"/>
      <c r="H311" s="710"/>
      <c r="I311" s="710"/>
      <c r="J311" s="710"/>
      <c r="K311" s="212">
        <f t="shared" si="69"/>
        <v>1</v>
      </c>
      <c r="L311" s="1317"/>
    </row>
    <row r="312" spans="1:12">
      <c r="A312" s="9"/>
      <c r="B312" s="1115" t="str">
        <f>$B$13</f>
        <v xml:space="preserve">                                             (наименование на първостепенния разпоредител с бюджет)</v>
      </c>
      <c r="C312" s="709"/>
      <c r="D312" s="1083"/>
      <c r="E312" s="1239"/>
      <c r="F312" s="710"/>
      <c r="G312" s="710"/>
      <c r="H312" s="710"/>
      <c r="I312" s="710"/>
      <c r="J312" s="710"/>
      <c r="K312" s="212">
        <f t="shared" si="69"/>
        <v>1</v>
      </c>
      <c r="L312" s="1318" t="s">
        <v>1381</v>
      </c>
    </row>
    <row r="313" spans="1:12" ht="21.75" customHeight="1">
      <c r="A313" s="9"/>
      <c r="B313" s="1111"/>
      <c r="C313" s="709"/>
      <c r="D313" s="1235" t="s">
        <v>1416</v>
      </c>
      <c r="E313" s="1236">
        <f>$E$15</f>
        <v>0</v>
      </c>
      <c r="F313" s="1464" t="str">
        <f>+$F$15</f>
        <v>БЮДЖЕТ</v>
      </c>
      <c r="G313" s="710"/>
      <c r="H313" s="318"/>
      <c r="I313" s="318"/>
      <c r="J313" s="318"/>
      <c r="K313" s="212">
        <f t="shared" si="69"/>
        <v>1</v>
      </c>
      <c r="L313" s="1319" t="s">
        <v>1382</v>
      </c>
    </row>
    <row r="314" spans="1:12">
      <c r="A314" s="9"/>
      <c r="B314" s="709"/>
      <c r="C314" s="1080"/>
      <c r="D314" s="1105"/>
      <c r="E314" s="1322"/>
      <c r="F314" s="710"/>
      <c r="G314" s="710"/>
      <c r="H314" s="710"/>
      <c r="I314" s="710"/>
      <c r="J314" s="710"/>
      <c r="K314" s="212">
        <f t="shared" si="69"/>
        <v>1</v>
      </c>
      <c r="L314" s="1319" t="s">
        <v>1383</v>
      </c>
    </row>
    <row r="315" spans="1:12" ht="18.75" customHeight="1" thickBot="1">
      <c r="A315" s="9"/>
      <c r="B315" s="1112"/>
      <c r="C315" s="1080"/>
      <c r="D315" s="1238" t="s">
        <v>2199</v>
      </c>
      <c r="E315" s="710"/>
      <c r="F315" s="1239"/>
      <c r="G315" s="318"/>
      <c r="H315" s="318"/>
      <c r="I315" s="318"/>
      <c r="J315" s="318"/>
      <c r="K315" s="212">
        <f t="shared" si="69"/>
        <v>1</v>
      </c>
      <c r="L315" s="1319" t="s">
        <v>1384</v>
      </c>
    </row>
    <row r="316" spans="1:12" ht="20.25" customHeight="1">
      <c r="A316" s="11"/>
      <c r="B316" s="1240" t="s">
        <v>972</v>
      </c>
      <c r="C316" s="1241" t="s">
        <v>1332</v>
      </c>
      <c r="D316" s="1242" t="s">
        <v>974</v>
      </c>
      <c r="E316" s="1243" t="s">
        <v>975</v>
      </c>
      <c r="F316" s="1244" t="s">
        <v>976</v>
      </c>
      <c r="G316" s="318"/>
      <c r="H316" s="318"/>
      <c r="I316" s="318"/>
      <c r="J316" s="318"/>
      <c r="K316" s="212">
        <f t="shared" si="69"/>
        <v>1</v>
      </c>
      <c r="L316" s="1319" t="s">
        <v>1385</v>
      </c>
    </row>
    <row r="317" spans="1:12" ht="18.75" customHeight="1">
      <c r="A317" s="11">
        <v>905</v>
      </c>
      <c r="B317" s="1245"/>
      <c r="C317" s="1246" t="s">
        <v>977</v>
      </c>
      <c r="D317" s="1247" t="s">
        <v>978</v>
      </c>
      <c r="E317" s="723">
        <f t="shared" ref="E317:F322" si="70">SUMIF($C$607:$C$12276,$C317,E$607:E$12276)</f>
        <v>60</v>
      </c>
      <c r="F317" s="724">
        <f t="shared" si="70"/>
        <v>50</v>
      </c>
      <c r="G317" s="318"/>
      <c r="H317" s="318"/>
      <c r="I317" s="318"/>
      <c r="J317" s="318"/>
      <c r="K317" s="212">
        <f t="shared" si="69"/>
        <v>1</v>
      </c>
      <c r="L317" s="1319" t="s">
        <v>1386</v>
      </c>
    </row>
    <row r="318" spans="1:12" ht="18.75" customHeight="1">
      <c r="A318" s="11">
        <v>906</v>
      </c>
      <c r="B318" s="1248"/>
      <c r="C318" s="1249" t="s">
        <v>979</v>
      </c>
      <c r="D318" s="1250" t="s">
        <v>980</v>
      </c>
      <c r="E318" s="719">
        <f t="shared" si="70"/>
        <v>17</v>
      </c>
      <c r="F318" s="720">
        <f t="shared" si="70"/>
        <v>16</v>
      </c>
      <c r="G318" s="318"/>
      <c r="H318" s="318"/>
      <c r="I318" s="318"/>
      <c r="J318" s="318"/>
      <c r="K318" s="212">
        <f t="shared" si="69"/>
        <v>1</v>
      </c>
      <c r="L318" s="1319" t="s">
        <v>1387</v>
      </c>
    </row>
    <row r="319" spans="1:12" ht="18.75" customHeight="1">
      <c r="A319" s="11">
        <v>907</v>
      </c>
      <c r="B319" s="1251"/>
      <c r="C319" s="1252" t="s">
        <v>981</v>
      </c>
      <c r="D319" s="1253" t="s">
        <v>982</v>
      </c>
      <c r="E319" s="721">
        <f t="shared" si="70"/>
        <v>43</v>
      </c>
      <c r="F319" s="722">
        <f t="shared" si="70"/>
        <v>34</v>
      </c>
      <c r="G319" s="318"/>
      <c r="H319" s="318"/>
      <c r="I319" s="318"/>
      <c r="J319" s="318"/>
      <c r="K319" s="212">
        <f t="shared" si="69"/>
        <v>1</v>
      </c>
      <c r="L319" s="1319" t="s">
        <v>1388</v>
      </c>
    </row>
    <row r="320" spans="1:12" ht="18.75" customHeight="1">
      <c r="A320" s="11">
        <v>910</v>
      </c>
      <c r="B320" s="1245"/>
      <c r="C320" s="1246" t="s">
        <v>983</v>
      </c>
      <c r="D320" s="1247" t="s">
        <v>984</v>
      </c>
      <c r="E320" s="723">
        <f t="shared" si="70"/>
        <v>60</v>
      </c>
      <c r="F320" s="724">
        <f t="shared" si="70"/>
        <v>50</v>
      </c>
      <c r="G320" s="318"/>
      <c r="H320" s="318"/>
      <c r="I320" s="318"/>
      <c r="J320" s="318"/>
      <c r="K320" s="212">
        <f t="shared" si="69"/>
        <v>1</v>
      </c>
      <c r="L320" s="1319" t="s">
        <v>1389</v>
      </c>
    </row>
    <row r="321" spans="1:12" ht="18.75" customHeight="1">
      <c r="A321" s="11">
        <v>911</v>
      </c>
      <c r="B321" s="1248"/>
      <c r="C321" s="1249" t="s">
        <v>985</v>
      </c>
      <c r="D321" s="1250" t="s">
        <v>980</v>
      </c>
      <c r="E321" s="719">
        <f t="shared" si="70"/>
        <v>17</v>
      </c>
      <c r="F321" s="720">
        <f t="shared" si="70"/>
        <v>16</v>
      </c>
      <c r="G321" s="318"/>
      <c r="H321" s="318"/>
      <c r="I321" s="318"/>
      <c r="J321" s="318"/>
      <c r="K321" s="212">
        <f t="shared" si="69"/>
        <v>1</v>
      </c>
      <c r="L321" s="1319" t="s">
        <v>1384</v>
      </c>
    </row>
    <row r="322" spans="1:12" ht="18.75" customHeight="1">
      <c r="A322" s="11">
        <v>912</v>
      </c>
      <c r="B322" s="1254"/>
      <c r="C322" s="1255" t="s">
        <v>986</v>
      </c>
      <c r="D322" s="1256" t="s">
        <v>987</v>
      </c>
      <c r="E322" s="725">
        <f t="shared" si="70"/>
        <v>43</v>
      </c>
      <c r="F322" s="726">
        <f t="shared" si="70"/>
        <v>34</v>
      </c>
      <c r="G322" s="318"/>
      <c r="H322" s="318"/>
      <c r="I322" s="318"/>
      <c r="J322" s="318"/>
      <c r="K322" s="212">
        <f t="shared" si="69"/>
        <v>1</v>
      </c>
      <c r="L322" s="1319" t="s">
        <v>1390</v>
      </c>
    </row>
    <row r="323" spans="1:12" ht="18.75" customHeight="1">
      <c r="A323" s="11">
        <v>920</v>
      </c>
      <c r="B323" s="1245"/>
      <c r="C323" s="1246" t="s">
        <v>988</v>
      </c>
      <c r="D323" s="1247" t="s">
        <v>989</v>
      </c>
      <c r="E323" s="727">
        <f>IF(ISERROR(E187/(E320+E332)),0,E187/(E320+E332))</f>
        <v>14914.433333333332</v>
      </c>
      <c r="F323" s="728">
        <f>IF(ISERROR(J187/(F320+F332)),0,F187/(F320+F332))</f>
        <v>17880.48</v>
      </c>
      <c r="G323" s="318"/>
      <c r="H323" s="318"/>
      <c r="I323" s="318"/>
      <c r="J323" s="318"/>
      <c r="K323" s="212">
        <f t="shared" si="69"/>
        <v>1</v>
      </c>
      <c r="L323" s="1319" t="s">
        <v>1386</v>
      </c>
    </row>
    <row r="324" spans="1:12" ht="18.75" customHeight="1">
      <c r="A324" s="11">
        <v>921</v>
      </c>
      <c r="B324" s="1248"/>
      <c r="C324" s="1257" t="s">
        <v>990</v>
      </c>
      <c r="D324" s="1258" t="s">
        <v>991</v>
      </c>
      <c r="E324" s="729">
        <f>IF(ISERROR(E188/(E321+E332)),0,E188/(E321+E332))</f>
        <v>23880.588235294119</v>
      </c>
      <c r="F324" s="730">
        <f>IF(ISERROR(J188/(F321+F332)),0,F188/(F321+F332))</f>
        <v>25350.0625</v>
      </c>
      <c r="G324" s="318"/>
      <c r="H324" s="318"/>
      <c r="I324" s="318"/>
      <c r="J324" s="318"/>
      <c r="K324" s="212">
        <f t="shared" si="69"/>
        <v>1</v>
      </c>
      <c r="L324" s="1319" t="s">
        <v>1391</v>
      </c>
    </row>
    <row r="325" spans="1:12" ht="18.75" customHeight="1">
      <c r="A325" s="11">
        <v>922</v>
      </c>
      <c r="B325" s="1254"/>
      <c r="C325" s="1252" t="s">
        <v>992</v>
      </c>
      <c r="D325" s="1253" t="s">
        <v>993</v>
      </c>
      <c r="E325" s="731">
        <f>IF(ISERROR(E189/(E322)),0,E189/(E322))</f>
        <v>11369.674418604651</v>
      </c>
      <c r="F325" s="732">
        <f>IF(ISERROR(J189/(F322)),0,F189/(F322))</f>
        <v>14365.382352941177</v>
      </c>
      <c r="G325" s="318"/>
      <c r="H325" s="318"/>
      <c r="I325" s="318"/>
      <c r="J325" s="318"/>
      <c r="K325" s="212">
        <f t="shared" si="69"/>
        <v>1</v>
      </c>
      <c r="L325" s="1319" t="s">
        <v>1395</v>
      </c>
    </row>
    <row r="326" spans="1:12" ht="18.75" customHeight="1">
      <c r="A326" s="11">
        <v>930</v>
      </c>
      <c r="B326" s="1245"/>
      <c r="C326" s="1246" t="s">
        <v>994</v>
      </c>
      <c r="D326" s="1247" t="s">
        <v>995</v>
      </c>
      <c r="E326" s="723">
        <f t="shared" ref="E326:F329" si="71">SUMIF($C$607:$C$12276,$C326,E$607:E$12276)</f>
        <v>10</v>
      </c>
      <c r="F326" s="724">
        <f t="shared" si="71"/>
        <v>8</v>
      </c>
      <c r="G326" s="318"/>
      <c r="H326" s="318"/>
      <c r="I326" s="318"/>
      <c r="J326" s="318"/>
      <c r="K326" s="212">
        <f t="shared" si="69"/>
        <v>1</v>
      </c>
      <c r="L326" s="1319" t="s">
        <v>1392</v>
      </c>
    </row>
    <row r="327" spans="1:12" ht="18.75" customHeight="1">
      <c r="A327" s="11">
        <v>931</v>
      </c>
      <c r="B327" s="1248"/>
      <c r="C327" s="1257" t="s">
        <v>996</v>
      </c>
      <c r="D327" s="1258" t="s">
        <v>997</v>
      </c>
      <c r="E327" s="733">
        <f t="shared" si="71"/>
        <v>10</v>
      </c>
      <c r="F327" s="734">
        <f t="shared" si="71"/>
        <v>8</v>
      </c>
      <c r="G327" s="318"/>
      <c r="H327" s="318"/>
      <c r="I327" s="318"/>
      <c r="J327" s="318"/>
      <c r="K327" s="212">
        <f t="shared" si="69"/>
        <v>1</v>
      </c>
      <c r="L327" s="1319" t="s">
        <v>1384</v>
      </c>
    </row>
    <row r="328" spans="1:12" ht="18.75" customHeight="1">
      <c r="A328" s="11">
        <v>932</v>
      </c>
      <c r="B328" s="1254"/>
      <c r="C328" s="1252" t="s">
        <v>998</v>
      </c>
      <c r="D328" s="1253" t="s">
        <v>999</v>
      </c>
      <c r="E328" s="721">
        <f t="shared" si="71"/>
        <v>0</v>
      </c>
      <c r="F328" s="722">
        <f t="shared" si="71"/>
        <v>0</v>
      </c>
      <c r="G328" s="318"/>
      <c r="H328" s="318"/>
      <c r="I328" s="318"/>
      <c r="J328" s="318"/>
      <c r="K328" s="212">
        <f t="shared" si="69"/>
        <v>1</v>
      </c>
      <c r="L328" s="1319" t="s">
        <v>1387</v>
      </c>
    </row>
    <row r="329" spans="1:12" ht="18.75" customHeight="1">
      <c r="A329" s="10">
        <v>935</v>
      </c>
      <c r="B329" s="1245"/>
      <c r="C329" s="1246" t="s">
        <v>1000</v>
      </c>
      <c r="D329" s="1247" t="s">
        <v>312</v>
      </c>
      <c r="E329" s="723">
        <f t="shared" si="71"/>
        <v>0</v>
      </c>
      <c r="F329" s="724">
        <f t="shared" si="71"/>
        <v>0</v>
      </c>
      <c r="G329" s="318"/>
      <c r="H329" s="318"/>
      <c r="I329" s="318"/>
      <c r="J329" s="318"/>
      <c r="K329" s="212">
        <f t="shared" si="69"/>
        <v>1</v>
      </c>
      <c r="L329" s="1319" t="s">
        <v>1388</v>
      </c>
    </row>
    <row r="330" spans="1:12" ht="18.75" customHeight="1">
      <c r="A330" s="10">
        <v>940</v>
      </c>
      <c r="B330" s="1245"/>
      <c r="C330" s="1246" t="s">
        <v>313</v>
      </c>
      <c r="D330" s="1247" t="s">
        <v>11</v>
      </c>
      <c r="E330" s="1465"/>
      <c r="F330" s="1466"/>
      <c r="G330" s="318"/>
      <c r="H330" s="318"/>
      <c r="I330" s="318"/>
      <c r="J330" s="318"/>
      <c r="K330" s="212">
        <f t="shared" si="69"/>
        <v>1</v>
      </c>
      <c r="L330" s="1319" t="s">
        <v>1381</v>
      </c>
    </row>
    <row r="331" spans="1:12" ht="18.75" customHeight="1">
      <c r="A331" s="10">
        <v>950</v>
      </c>
      <c r="B331" s="1245"/>
      <c r="C331" s="1246" t="s">
        <v>314</v>
      </c>
      <c r="D331" s="1247" t="s">
        <v>9</v>
      </c>
      <c r="E331" s="723">
        <f t="shared" ref="E331:F338" si="72">SUMIF($C$607:$C$12276,$C331,E$607:E$12276)</f>
        <v>0</v>
      </c>
      <c r="F331" s="724">
        <f t="shared" si="72"/>
        <v>0</v>
      </c>
      <c r="G331" s="318"/>
      <c r="H331" s="318"/>
      <c r="I331" s="318"/>
      <c r="J331" s="318"/>
      <c r="K331" s="212">
        <f t="shared" si="69"/>
        <v>1</v>
      </c>
      <c r="L331" s="1319" t="s">
        <v>1384</v>
      </c>
    </row>
    <row r="332" spans="1:12" ht="18.75" customHeight="1">
      <c r="A332" s="11">
        <v>953</v>
      </c>
      <c r="B332" s="1245"/>
      <c r="C332" s="1246" t="s">
        <v>315</v>
      </c>
      <c r="D332" s="1247" t="s">
        <v>10</v>
      </c>
      <c r="E332" s="723">
        <f t="shared" si="72"/>
        <v>0</v>
      </c>
      <c r="F332" s="724">
        <f t="shared" si="72"/>
        <v>0</v>
      </c>
      <c r="G332" s="318"/>
      <c r="H332" s="318"/>
      <c r="I332" s="318"/>
      <c r="J332" s="318"/>
      <c r="K332" s="212">
        <f t="shared" si="69"/>
        <v>1</v>
      </c>
      <c r="L332" s="1319" t="s">
        <v>1389</v>
      </c>
    </row>
    <row r="333" spans="1:12" ht="18.75" customHeight="1">
      <c r="A333" s="11">
        <v>954</v>
      </c>
      <c r="B333" s="1245"/>
      <c r="C333" s="1246" t="s">
        <v>316</v>
      </c>
      <c r="D333" s="1247" t="s">
        <v>317</v>
      </c>
      <c r="E333" s="723">
        <f t="shared" si="72"/>
        <v>0</v>
      </c>
      <c r="F333" s="724">
        <f t="shared" si="72"/>
        <v>0</v>
      </c>
      <c r="G333" s="318"/>
      <c r="H333" s="318"/>
      <c r="I333" s="318"/>
      <c r="J333" s="318"/>
      <c r="K333" s="212">
        <f t="shared" si="69"/>
        <v>1</v>
      </c>
      <c r="L333" s="1319" t="s">
        <v>1392</v>
      </c>
    </row>
    <row r="334" spans="1:12" ht="18.75" customHeight="1">
      <c r="A334" s="19">
        <v>955</v>
      </c>
      <c r="B334" s="1245"/>
      <c r="C334" s="1246" t="s">
        <v>318</v>
      </c>
      <c r="D334" s="1247" t="s">
        <v>319</v>
      </c>
      <c r="E334" s="723">
        <f t="shared" si="72"/>
        <v>0</v>
      </c>
      <c r="F334" s="724">
        <f t="shared" si="72"/>
        <v>0</v>
      </c>
      <c r="G334" s="318"/>
      <c r="H334" s="318"/>
      <c r="I334" s="318"/>
      <c r="J334" s="318"/>
      <c r="K334" s="212">
        <f t="shared" si="69"/>
        <v>1</v>
      </c>
      <c r="L334" s="1319" t="s">
        <v>1386</v>
      </c>
    </row>
    <row r="335" spans="1:12" ht="18.75" customHeight="1">
      <c r="A335" s="19">
        <v>956</v>
      </c>
      <c r="B335" s="1245"/>
      <c r="C335" s="1246" t="s">
        <v>320</v>
      </c>
      <c r="D335" s="1247" t="s">
        <v>321</v>
      </c>
      <c r="E335" s="723">
        <f t="shared" si="72"/>
        <v>0</v>
      </c>
      <c r="F335" s="724">
        <f t="shared" si="72"/>
        <v>0</v>
      </c>
      <c r="G335" s="318"/>
      <c r="H335" s="318"/>
      <c r="I335" s="318"/>
      <c r="J335" s="318"/>
      <c r="K335" s="212">
        <f t="shared" si="69"/>
        <v>1</v>
      </c>
      <c r="L335" s="1318"/>
    </row>
    <row r="336" spans="1:12" ht="18.75" customHeight="1">
      <c r="A336" s="14">
        <v>958</v>
      </c>
      <c r="B336" s="1245"/>
      <c r="C336" s="1246" t="s">
        <v>322</v>
      </c>
      <c r="D336" s="1247" t="s">
        <v>323</v>
      </c>
      <c r="E336" s="723">
        <f t="shared" si="72"/>
        <v>0</v>
      </c>
      <c r="F336" s="724">
        <f t="shared" si="72"/>
        <v>0</v>
      </c>
      <c r="G336" s="318"/>
      <c r="H336" s="318"/>
      <c r="I336" s="318"/>
      <c r="J336" s="318"/>
      <c r="K336" s="212">
        <f t="shared" si="69"/>
        <v>1</v>
      </c>
      <c r="L336" s="1319" t="s">
        <v>1385</v>
      </c>
    </row>
    <row r="337" spans="1:12" ht="18.75" customHeight="1">
      <c r="A337" s="14">
        <v>959</v>
      </c>
      <c r="B337" s="1245"/>
      <c r="C337" s="1246" t="s">
        <v>324</v>
      </c>
      <c r="D337" s="1247" t="s">
        <v>325</v>
      </c>
      <c r="E337" s="723">
        <f t="shared" si="72"/>
        <v>0</v>
      </c>
      <c r="F337" s="724">
        <f t="shared" si="72"/>
        <v>0</v>
      </c>
      <c r="G337" s="318"/>
      <c r="H337" s="318"/>
      <c r="I337" s="318"/>
      <c r="J337" s="318"/>
      <c r="K337" s="212">
        <f t="shared" si="69"/>
        <v>1</v>
      </c>
      <c r="L337" s="1319" t="s">
        <v>1395</v>
      </c>
    </row>
    <row r="338" spans="1:12" ht="18.75" customHeight="1" thickBot="1">
      <c r="A338" s="19">
        <v>955</v>
      </c>
      <c r="B338" s="1911"/>
      <c r="C338" s="1260" t="s">
        <v>326</v>
      </c>
      <c r="D338" s="1261" t="s">
        <v>327</v>
      </c>
      <c r="E338" s="1913">
        <f t="shared" si="72"/>
        <v>0</v>
      </c>
      <c r="F338" s="1914">
        <f t="shared" si="72"/>
        <v>0</v>
      </c>
      <c r="G338" s="318"/>
      <c r="H338" s="318"/>
      <c r="I338" s="318"/>
      <c r="J338" s="318"/>
      <c r="K338" s="212">
        <f t="shared" si="69"/>
        <v>1</v>
      </c>
      <c r="L338" s="1319" t="s">
        <v>1386</v>
      </c>
    </row>
    <row r="339" spans="1:12" ht="38.25" customHeight="1" thickTop="1">
      <c r="A339" s="19">
        <v>956</v>
      </c>
      <c r="B339" s="1912" t="s">
        <v>972</v>
      </c>
      <c r="C339" s="1921" t="s">
        <v>2193</v>
      </c>
      <c r="D339" s="1922" t="s">
        <v>2194</v>
      </c>
      <c r="E339" s="1915" t="s">
        <v>975</v>
      </c>
      <c r="F339" s="1916" t="s">
        <v>976</v>
      </c>
      <c r="G339" s="318"/>
      <c r="H339" s="318"/>
      <c r="I339" s="318"/>
      <c r="J339" s="318"/>
      <c r="K339" s="212">
        <f t="shared" si="69"/>
        <v>1</v>
      </c>
      <c r="L339" s="1318"/>
    </row>
    <row r="340" spans="1:12" ht="18.75" customHeight="1">
      <c r="A340" s="14">
        <v>958</v>
      </c>
      <c r="B340" s="1245"/>
      <c r="C340" s="1246" t="s">
        <v>2196</v>
      </c>
      <c r="D340" s="1247" t="s">
        <v>2203</v>
      </c>
      <c r="E340" s="723">
        <f>E341+E342</f>
        <v>110000</v>
      </c>
      <c r="F340" s="724">
        <f>F341+F342</f>
        <v>106104</v>
      </c>
      <c r="G340" s="318"/>
      <c r="H340" s="318"/>
      <c r="I340" s="318"/>
      <c r="J340" s="318"/>
      <c r="K340" s="212">
        <f t="shared" si="69"/>
        <v>1</v>
      </c>
      <c r="L340" s="1319"/>
    </row>
    <row r="341" spans="1:12" ht="18.75" customHeight="1">
      <c r="A341" s="14">
        <v>959</v>
      </c>
      <c r="B341" s="1245"/>
      <c r="C341" s="1917" t="s">
        <v>2197</v>
      </c>
      <c r="D341" s="1919" t="s">
        <v>2201</v>
      </c>
      <c r="E341" s="723">
        <f>SUMIF($C$607:$C$12276,$C341,E$607:E$12276)</f>
        <v>95000</v>
      </c>
      <c r="F341" s="724">
        <f>SUMIF($C$607:$C$12276,$C341,F$607:F$12276)</f>
        <v>95000</v>
      </c>
      <c r="G341" s="318"/>
      <c r="H341" s="318"/>
      <c r="I341" s="318"/>
      <c r="J341" s="318"/>
      <c r="K341" s="212">
        <f t="shared" si="69"/>
        <v>1</v>
      </c>
      <c r="L341" s="1319"/>
    </row>
    <row r="342" spans="1:12" ht="18.75" customHeight="1" thickBot="1">
      <c r="A342" s="14">
        <v>960</v>
      </c>
      <c r="B342" s="1259"/>
      <c r="C342" s="1918" t="s">
        <v>2198</v>
      </c>
      <c r="D342" s="1920" t="s">
        <v>2202</v>
      </c>
      <c r="E342" s="735">
        <f>SUMIF($C$607:$C$12276,$C342,E$607:E$12276)</f>
        <v>15000</v>
      </c>
      <c r="F342" s="736">
        <f>SUMIF($C$607:$C$12276,$C342,F$607:F$12276)</f>
        <v>11104</v>
      </c>
      <c r="G342" s="318"/>
      <c r="H342" s="318"/>
      <c r="I342" s="318"/>
      <c r="J342" s="318"/>
      <c r="K342" s="212">
        <f t="shared" si="69"/>
        <v>1</v>
      </c>
      <c r="L342" s="1319"/>
    </row>
    <row r="343" spans="1:12" ht="31.5" customHeight="1" thickTop="1">
      <c r="A343" s="14"/>
      <c r="B343" s="1262" t="s">
        <v>642</v>
      </c>
      <c r="C343" s="1263"/>
      <c r="D343" s="1264"/>
      <c r="E343" s="711"/>
      <c r="F343" s="711"/>
      <c r="G343" s="318"/>
      <c r="H343" s="318"/>
      <c r="I343" s="318"/>
      <c r="J343" s="318"/>
      <c r="K343" s="212">
        <f t="shared" si="69"/>
        <v>1</v>
      </c>
      <c r="L343" s="1319"/>
    </row>
    <row r="344" spans="1:12" ht="36" customHeight="1">
      <c r="A344" s="14"/>
      <c r="B344" s="2281" t="s">
        <v>328</v>
      </c>
      <c r="C344" s="2281"/>
      <c r="D344" s="2281"/>
      <c r="E344" s="711"/>
      <c r="F344" s="711"/>
      <c r="G344" s="711"/>
      <c r="H344" s="711"/>
      <c r="I344" s="711"/>
      <c r="J344" s="711"/>
      <c r="K344" s="212">
        <f t="shared" si="69"/>
        <v>1</v>
      </c>
      <c r="L344" s="1317"/>
    </row>
    <row r="345" spans="1:12" ht="18.75" customHeight="1">
      <c r="A345" s="14"/>
      <c r="B345" s="709"/>
      <c r="C345" s="709"/>
      <c r="D345" s="1083"/>
      <c r="E345" s="710"/>
      <c r="F345" s="710"/>
      <c r="G345" s="710"/>
      <c r="H345" s="710"/>
      <c r="I345" s="710"/>
      <c r="J345" s="710"/>
      <c r="K345" s="212">
        <f t="shared" si="69"/>
        <v>1</v>
      </c>
      <c r="L345" s="1317"/>
    </row>
    <row r="346" spans="1:12" ht="18.75" customHeight="1">
      <c r="A346" s="14"/>
      <c r="B346" s="1350"/>
      <c r="C346" s="1350"/>
      <c r="D346" s="1354"/>
      <c r="E346" s="1353"/>
      <c r="F346" s="1353"/>
      <c r="G346" s="1353"/>
      <c r="H346" s="1353"/>
      <c r="I346" s="1353"/>
      <c r="J346" s="1353"/>
      <c r="K346" s="244">
        <v>1</v>
      </c>
      <c r="L346" s="1317"/>
    </row>
    <row r="347" spans="1:12" ht="19.5" customHeight="1">
      <c r="A347" s="14"/>
      <c r="B347" s="709"/>
      <c r="C347" s="1080"/>
      <c r="D347" s="1105"/>
      <c r="E347" s="710"/>
      <c r="F347" s="710"/>
      <c r="G347" s="710"/>
      <c r="H347" s="710"/>
      <c r="I347" s="710"/>
      <c r="J347" s="710"/>
      <c r="K347" s="4">
        <v>1</v>
      </c>
      <c r="L347" s="440"/>
    </row>
    <row r="348" spans="1:12" ht="21" customHeight="1">
      <c r="A348" s="14"/>
      <c r="B348" s="2248" t="str">
        <f>$B$7</f>
        <v>ОТЧЕТНИ ДАННИ ПО ЕБК ЗА ИЗПЪЛНЕНИЕТО НА БЮДЖЕТА</v>
      </c>
      <c r="C348" s="2249"/>
      <c r="D348" s="2249"/>
      <c r="E348" s="710"/>
      <c r="F348" s="710"/>
      <c r="G348" s="710"/>
      <c r="H348" s="710"/>
      <c r="I348" s="710"/>
      <c r="J348" s="1104"/>
      <c r="K348" s="4">
        <v>1</v>
      </c>
      <c r="L348" s="440"/>
    </row>
    <row r="349" spans="1:12" ht="18.75" customHeight="1">
      <c r="A349" s="14"/>
      <c r="B349" s="709"/>
      <c r="C349" s="1080"/>
      <c r="D349" s="1105"/>
      <c r="E349" s="1106" t="s">
        <v>1333</v>
      </c>
      <c r="F349" s="1106" t="s">
        <v>644</v>
      </c>
      <c r="G349" s="710"/>
      <c r="H349" s="710"/>
      <c r="I349" s="710"/>
      <c r="J349" s="710"/>
      <c r="K349" s="4">
        <v>1</v>
      </c>
      <c r="L349" s="440"/>
    </row>
    <row r="350" spans="1:12" ht="27" customHeight="1">
      <c r="A350" s="14"/>
      <c r="B350" s="2238" t="str">
        <f>$B$9</f>
        <v>Съвет за електронни медии</v>
      </c>
      <c r="C350" s="2239"/>
      <c r="D350" s="2240"/>
      <c r="E350" s="1022">
        <f>$E$9</f>
        <v>43466</v>
      </c>
      <c r="F350" s="1355">
        <f>$F$9</f>
        <v>43830</v>
      </c>
      <c r="G350" s="710"/>
      <c r="H350" s="710"/>
      <c r="I350" s="710"/>
      <c r="J350" s="710"/>
      <c r="K350" s="4">
        <v>1</v>
      </c>
      <c r="L350" s="440"/>
    </row>
    <row r="351" spans="1:12">
      <c r="A351" s="14"/>
      <c r="B351" s="1111" t="str">
        <f>$B$10</f>
        <v xml:space="preserve">                                                            (наименование на разпоредителя с бюджет)</v>
      </c>
      <c r="C351" s="709"/>
      <c r="D351" s="1083"/>
      <c r="E351" s="710"/>
      <c r="F351" s="710"/>
      <c r="G351" s="710"/>
      <c r="H351" s="710"/>
      <c r="I351" s="710"/>
      <c r="J351" s="710"/>
      <c r="K351" s="4">
        <v>1</v>
      </c>
      <c r="L351" s="440"/>
    </row>
    <row r="352" spans="1:12" ht="5.25" customHeight="1">
      <c r="A352" s="14"/>
      <c r="B352" s="1111"/>
      <c r="C352" s="709"/>
      <c r="D352" s="1083"/>
      <c r="E352" s="1239"/>
      <c r="F352" s="710"/>
      <c r="G352" s="710"/>
      <c r="H352" s="710"/>
      <c r="I352" s="710"/>
      <c r="J352" s="710"/>
      <c r="K352" s="4">
        <v>1</v>
      </c>
      <c r="L352" s="440"/>
    </row>
    <row r="353" spans="1:26" ht="27.75" customHeight="1">
      <c r="A353" s="14"/>
      <c r="B353" s="2245" t="str">
        <f>$B$12</f>
        <v>Съвет за електронни медии</v>
      </c>
      <c r="C353" s="2246"/>
      <c r="D353" s="2247"/>
      <c r="E353" s="1356" t="s">
        <v>1305</v>
      </c>
      <c r="F353" s="1867" t="str">
        <f>$F$12</f>
        <v>4400</v>
      </c>
      <c r="G353" s="710"/>
      <c r="H353" s="710"/>
      <c r="I353" s="710"/>
      <c r="J353" s="710"/>
      <c r="K353" s="4">
        <v>1</v>
      </c>
      <c r="L353" s="440"/>
    </row>
    <row r="354" spans="1:26">
      <c r="A354" s="14"/>
      <c r="B354" s="1357" t="str">
        <f>$B$13</f>
        <v xml:space="preserve">                                             (наименование на първостепенния разпоредител с бюджет)</v>
      </c>
      <c r="C354" s="1082"/>
      <c r="D354" s="710"/>
      <c r="E354" s="1239"/>
      <c r="F354" s="710"/>
      <c r="G354" s="710"/>
      <c r="H354" s="710"/>
      <c r="I354" s="710"/>
      <c r="J354" s="710"/>
      <c r="K354" s="4">
        <v>1</v>
      </c>
      <c r="L354" s="440"/>
    </row>
    <row r="355" spans="1:26" ht="21.75" customHeight="1">
      <c r="A355" s="14"/>
      <c r="B355" s="1358"/>
      <c r="C355" s="1358"/>
      <c r="D355" s="1359" t="s">
        <v>1430</v>
      </c>
      <c r="E355" s="1120">
        <f>$E$15</f>
        <v>0</v>
      </c>
      <c r="F355" s="1464" t="str">
        <f>+$F$15</f>
        <v>БЮДЖЕТ</v>
      </c>
      <c r="G355" s="710"/>
      <c r="H355" s="1121"/>
      <c r="I355" s="710"/>
      <c r="J355" s="1121"/>
      <c r="K355" s="4">
        <v>1</v>
      </c>
      <c r="L355" s="440"/>
    </row>
    <row r="356" spans="1:26" ht="16.5" thickBot="1">
      <c r="A356" s="14"/>
      <c r="B356" s="709"/>
      <c r="C356" s="1080"/>
      <c r="D356" s="1105"/>
      <c r="E356" s="15"/>
      <c r="F356" s="1123"/>
      <c r="G356" s="1123"/>
      <c r="H356" s="1123"/>
      <c r="I356" s="1123"/>
      <c r="J356" s="1124" t="s">
        <v>740</v>
      </c>
      <c r="K356" s="4">
        <v>1</v>
      </c>
      <c r="L356" s="440"/>
    </row>
    <row r="357" spans="1:26" ht="22.5" customHeight="1" thickBot="1">
      <c r="A357" s="14"/>
      <c r="B357" s="1360"/>
      <c r="C357" s="1361"/>
      <c r="D357" s="1362" t="s">
        <v>1336</v>
      </c>
      <c r="E357" s="1363" t="s">
        <v>742</v>
      </c>
      <c r="F357" s="437" t="s">
        <v>1320</v>
      </c>
      <c r="G357" s="1364"/>
      <c r="H357" s="1365"/>
      <c r="I357" s="1364"/>
      <c r="J357" s="1366"/>
      <c r="K357" s="4">
        <v>1</v>
      </c>
      <c r="L357" s="440"/>
    </row>
    <row r="358" spans="1:26" ht="48" customHeight="1">
      <c r="A358" s="14"/>
      <c r="B358" s="1367" t="s">
        <v>692</v>
      </c>
      <c r="C358" s="1368" t="s">
        <v>744</v>
      </c>
      <c r="D358" s="1369" t="s">
        <v>329</v>
      </c>
      <c r="E358" s="1363">
        <f>$C$3</f>
        <v>2019</v>
      </c>
      <c r="F358" s="438" t="s">
        <v>1318</v>
      </c>
      <c r="G358" s="1370" t="s">
        <v>1317</v>
      </c>
      <c r="H358" s="1371" t="s">
        <v>1016</v>
      </c>
      <c r="I358" s="1372" t="s">
        <v>1306</v>
      </c>
      <c r="J358" s="1373" t="s">
        <v>1307</v>
      </c>
      <c r="K358" s="4">
        <v>1</v>
      </c>
      <c r="L358" s="440"/>
    </row>
    <row r="359" spans="1:26" ht="18.75">
      <c r="A359" s="14">
        <v>1</v>
      </c>
      <c r="B359" s="1374" t="s">
        <v>1337</v>
      </c>
      <c r="C359" s="1375"/>
      <c r="D359" s="1376" t="s">
        <v>330</v>
      </c>
      <c r="E359" s="429" t="s">
        <v>344</v>
      </c>
      <c r="F359" s="429" t="s">
        <v>345</v>
      </c>
      <c r="G359" s="391" t="s">
        <v>1029</v>
      </c>
      <c r="H359" s="392" t="s">
        <v>1030</v>
      </c>
      <c r="I359" s="392" t="s">
        <v>1003</v>
      </c>
      <c r="J359" s="393" t="s">
        <v>1288</v>
      </c>
      <c r="K359" s="4">
        <v>1</v>
      </c>
      <c r="L359" s="440"/>
    </row>
    <row r="360" spans="1:26">
      <c r="A360" s="439">
        <v>2</v>
      </c>
      <c r="B360" s="1377"/>
      <c r="C360" s="1378"/>
      <c r="D360" s="1379"/>
      <c r="E360" s="318"/>
      <c r="F360" s="318"/>
      <c r="G360" s="318"/>
      <c r="H360" s="319"/>
      <c r="I360" s="318"/>
      <c r="J360" s="319"/>
      <c r="K360" s="4">
        <v>1</v>
      </c>
      <c r="L360" s="440"/>
    </row>
    <row r="361" spans="1:26" s="285" customFormat="1" ht="18.75" hidden="1" customHeight="1">
      <c r="A361" s="17">
        <v>5</v>
      </c>
      <c r="B361" s="1380">
        <v>3000</v>
      </c>
      <c r="C361" s="2251" t="s">
        <v>582</v>
      </c>
      <c r="D361" s="2252"/>
      <c r="E361" s="1697">
        <f t="shared" ref="E361:J361" si="73">SUM(E362:E374)</f>
        <v>0</v>
      </c>
      <c r="F361" s="436">
        <f t="shared" si="73"/>
        <v>0</v>
      </c>
      <c r="G361" s="1381">
        <f t="shared" si="73"/>
        <v>0</v>
      </c>
      <c r="H361" s="472">
        <f t="shared" si="73"/>
        <v>0</v>
      </c>
      <c r="I361" s="472">
        <f t="shared" si="73"/>
        <v>0</v>
      </c>
      <c r="J361" s="474">
        <f t="shared" si="73"/>
        <v>0</v>
      </c>
      <c r="K361" s="1490" t="str">
        <f t="shared" ref="K361:K424" si="74">(IF($E361&lt;&gt;0,$K$2,IF($F361&lt;&gt;0,$K$2,IF($G361&lt;&gt;0,$K$2,IF($H361&lt;&gt;0,$K$2,IF($I361&lt;&gt;0,$K$2,IF($J361&lt;&gt;0,$K$2,"")))))))</f>
        <v/>
      </c>
      <c r="L361" s="441"/>
      <c r="M361" s="1932"/>
      <c r="N361" s="283"/>
      <c r="O361" s="283"/>
      <c r="P361" s="283"/>
      <c r="Q361" s="283"/>
      <c r="R361" s="283"/>
      <c r="S361" s="283"/>
      <c r="T361" s="283"/>
      <c r="U361" s="283"/>
      <c r="V361" s="283"/>
      <c r="W361" s="283"/>
      <c r="X361" s="283"/>
      <c r="Y361" s="283"/>
      <c r="Z361" s="283"/>
    </row>
    <row r="362" spans="1:26" ht="18.75" hidden="1" customHeight="1">
      <c r="A362" s="14">
        <v>10</v>
      </c>
      <c r="B362" s="234"/>
      <c r="C362" s="226">
        <v>3020</v>
      </c>
      <c r="D362" s="227" t="s">
        <v>584</v>
      </c>
      <c r="E362" s="576"/>
      <c r="F362" s="577">
        <f t="shared" ref="F362:F374" si="75">G362+H362+I362+J362</f>
        <v>0</v>
      </c>
      <c r="G362" s="475"/>
      <c r="H362" s="476"/>
      <c r="I362" s="476"/>
      <c r="J362" s="477"/>
      <c r="K362" s="1490" t="str">
        <f t="shared" si="74"/>
        <v/>
      </c>
      <c r="L362" s="441"/>
    </row>
    <row r="363" spans="1:26" ht="18.75" hidden="1" customHeight="1">
      <c r="A363" s="24">
        <v>20</v>
      </c>
      <c r="B363" s="234"/>
      <c r="C363" s="228">
        <v>3040</v>
      </c>
      <c r="D363" s="449" t="s">
        <v>585</v>
      </c>
      <c r="E363" s="578"/>
      <c r="F363" s="579">
        <f t="shared" si="75"/>
        <v>0</v>
      </c>
      <c r="G363" s="478"/>
      <c r="H363" s="479"/>
      <c r="I363" s="479"/>
      <c r="J363" s="480"/>
      <c r="K363" s="1490" t="str">
        <f t="shared" si="74"/>
        <v/>
      </c>
      <c r="L363" s="441"/>
    </row>
    <row r="364" spans="1:26" ht="18.75" hidden="1" customHeight="1">
      <c r="A364" s="14">
        <v>25</v>
      </c>
      <c r="B364" s="234"/>
      <c r="C364" s="228">
        <v>3041</v>
      </c>
      <c r="D364" s="229" t="s">
        <v>6</v>
      </c>
      <c r="E364" s="578"/>
      <c r="F364" s="579">
        <f t="shared" si="75"/>
        <v>0</v>
      </c>
      <c r="G364" s="478"/>
      <c r="H364" s="479"/>
      <c r="I364" s="479"/>
      <c r="J364" s="480"/>
      <c r="K364" s="1490" t="str">
        <f t="shared" si="74"/>
        <v/>
      </c>
      <c r="L364" s="441"/>
    </row>
    <row r="365" spans="1:26" ht="18.75" hidden="1" customHeight="1">
      <c r="A365" s="14">
        <v>30</v>
      </c>
      <c r="B365" s="225"/>
      <c r="C365" s="228">
        <v>3042</v>
      </c>
      <c r="D365" s="229" t="s">
        <v>7</v>
      </c>
      <c r="E365" s="578"/>
      <c r="F365" s="579">
        <f t="shared" si="75"/>
        <v>0</v>
      </c>
      <c r="G365" s="478"/>
      <c r="H365" s="479"/>
      <c r="I365" s="479"/>
      <c r="J365" s="480"/>
      <c r="K365" s="1490" t="str">
        <f t="shared" si="74"/>
        <v/>
      </c>
      <c r="L365" s="441"/>
    </row>
    <row r="366" spans="1:26" ht="18.75" hidden="1" customHeight="1">
      <c r="A366" s="14">
        <v>35</v>
      </c>
      <c r="B366" s="225"/>
      <c r="C366" s="228">
        <v>3043</v>
      </c>
      <c r="D366" s="229" t="s">
        <v>586</v>
      </c>
      <c r="E366" s="578"/>
      <c r="F366" s="579">
        <f t="shared" si="75"/>
        <v>0</v>
      </c>
      <c r="G366" s="478"/>
      <c r="H366" s="479"/>
      <c r="I366" s="479"/>
      <c r="J366" s="480"/>
      <c r="K366" s="1490" t="str">
        <f t="shared" si="74"/>
        <v/>
      </c>
      <c r="L366" s="441"/>
    </row>
    <row r="367" spans="1:26" ht="18.75" hidden="1" customHeight="1">
      <c r="A367" s="14">
        <v>36</v>
      </c>
      <c r="B367" s="225"/>
      <c r="C367" s="403">
        <v>3048</v>
      </c>
      <c r="D367" s="448" t="s">
        <v>587</v>
      </c>
      <c r="E367" s="580"/>
      <c r="F367" s="581">
        <f t="shared" si="75"/>
        <v>0</v>
      </c>
      <c r="G367" s="481"/>
      <c r="H367" s="482"/>
      <c r="I367" s="482"/>
      <c r="J367" s="483"/>
      <c r="K367" s="1490" t="str">
        <f t="shared" si="74"/>
        <v/>
      </c>
      <c r="L367" s="441"/>
    </row>
    <row r="368" spans="1:26" ht="18.75" hidden="1" customHeight="1">
      <c r="A368" s="14">
        <v>45</v>
      </c>
      <c r="B368" s="225"/>
      <c r="C368" s="401">
        <v>3050</v>
      </c>
      <c r="D368" s="402" t="s">
        <v>588</v>
      </c>
      <c r="E368" s="582"/>
      <c r="F368" s="583">
        <f t="shared" si="75"/>
        <v>0</v>
      </c>
      <c r="G368" s="484"/>
      <c r="H368" s="485"/>
      <c r="I368" s="485"/>
      <c r="J368" s="486"/>
      <c r="K368" s="1490" t="str">
        <f t="shared" si="74"/>
        <v/>
      </c>
      <c r="L368" s="441"/>
    </row>
    <row r="369" spans="1:26" ht="18.75" hidden="1" customHeight="1">
      <c r="A369" s="14">
        <v>50</v>
      </c>
      <c r="B369" s="225"/>
      <c r="C369" s="403">
        <v>3061</v>
      </c>
      <c r="D369" s="448" t="s">
        <v>589</v>
      </c>
      <c r="E369" s="580"/>
      <c r="F369" s="581">
        <f t="shared" si="75"/>
        <v>0</v>
      </c>
      <c r="G369" s="481"/>
      <c r="H369" s="482"/>
      <c r="I369" s="482"/>
      <c r="J369" s="483"/>
      <c r="K369" s="1490" t="str">
        <f t="shared" si="74"/>
        <v/>
      </c>
      <c r="L369" s="441"/>
    </row>
    <row r="370" spans="1:26" ht="18.75" hidden="1" customHeight="1">
      <c r="A370" s="14">
        <v>60</v>
      </c>
      <c r="B370" s="225"/>
      <c r="C370" s="401">
        <v>3081</v>
      </c>
      <c r="D370" s="402" t="s">
        <v>590</v>
      </c>
      <c r="E370" s="582"/>
      <c r="F370" s="583">
        <f t="shared" si="75"/>
        <v>0</v>
      </c>
      <c r="G370" s="484"/>
      <c r="H370" s="485"/>
      <c r="I370" s="485"/>
      <c r="J370" s="486"/>
      <c r="K370" s="1490" t="str">
        <f t="shared" si="74"/>
        <v/>
      </c>
      <c r="L370" s="441"/>
    </row>
    <row r="371" spans="1:26" ht="18.75" hidden="1" customHeight="1">
      <c r="A371" s="14"/>
      <c r="B371" s="225"/>
      <c r="C371" s="228" t="s">
        <v>1004</v>
      </c>
      <c r="D371" s="229" t="s">
        <v>591</v>
      </c>
      <c r="E371" s="578"/>
      <c r="F371" s="579">
        <f t="shared" si="75"/>
        <v>0</v>
      </c>
      <c r="G371" s="478"/>
      <c r="H371" s="479"/>
      <c r="I371" s="479"/>
      <c r="J371" s="480"/>
      <c r="K371" s="1490" t="str">
        <f t="shared" si="74"/>
        <v/>
      </c>
      <c r="L371" s="441"/>
    </row>
    <row r="372" spans="1:26" ht="18.75" hidden="1" customHeight="1">
      <c r="A372" s="14">
        <v>65</v>
      </c>
      <c r="B372" s="225"/>
      <c r="C372" s="228">
        <v>3083</v>
      </c>
      <c r="D372" s="229" t="s">
        <v>592</v>
      </c>
      <c r="E372" s="578"/>
      <c r="F372" s="579">
        <f t="shared" si="75"/>
        <v>0</v>
      </c>
      <c r="G372" s="478"/>
      <c r="H372" s="479"/>
      <c r="I372" s="479"/>
      <c r="J372" s="480"/>
      <c r="K372" s="1490" t="str">
        <f t="shared" si="74"/>
        <v/>
      </c>
      <c r="L372" s="441"/>
    </row>
    <row r="373" spans="1:26" ht="18.75" hidden="1" customHeight="1">
      <c r="A373" s="14">
        <v>65</v>
      </c>
      <c r="B373" s="225"/>
      <c r="C373" s="228">
        <v>3089</v>
      </c>
      <c r="D373" s="450" t="s">
        <v>593</v>
      </c>
      <c r="E373" s="578"/>
      <c r="F373" s="579">
        <f t="shared" si="75"/>
        <v>0</v>
      </c>
      <c r="G373" s="478"/>
      <c r="H373" s="479"/>
      <c r="I373" s="479"/>
      <c r="J373" s="480"/>
      <c r="K373" s="1490" t="str">
        <f t="shared" si="74"/>
        <v/>
      </c>
      <c r="L373" s="441"/>
    </row>
    <row r="374" spans="1:26" ht="18.75" hidden="1" customHeight="1">
      <c r="A374" s="14">
        <v>65</v>
      </c>
      <c r="B374" s="225"/>
      <c r="C374" s="231">
        <v>3090</v>
      </c>
      <c r="D374" s="259" t="s">
        <v>1091</v>
      </c>
      <c r="E374" s="584"/>
      <c r="F374" s="585">
        <f t="shared" si="75"/>
        <v>0</v>
      </c>
      <c r="G374" s="487"/>
      <c r="H374" s="488"/>
      <c r="I374" s="488"/>
      <c r="J374" s="489"/>
      <c r="K374" s="1490" t="str">
        <f t="shared" si="74"/>
        <v/>
      </c>
      <c r="L374" s="441"/>
    </row>
    <row r="375" spans="1:26" s="285" customFormat="1" ht="18.75" customHeight="1">
      <c r="A375" s="17">
        <v>70</v>
      </c>
      <c r="B375" s="434">
        <v>3100</v>
      </c>
      <c r="C375" s="2241" t="s">
        <v>594</v>
      </c>
      <c r="D375" s="2242"/>
      <c r="E375" s="1697">
        <f t="shared" ref="E375:J375" si="76">SUM(E376:E382)</f>
        <v>529700</v>
      </c>
      <c r="F375" s="436">
        <f t="shared" si="76"/>
        <v>187021</v>
      </c>
      <c r="G375" s="471">
        <f t="shared" si="76"/>
        <v>187021</v>
      </c>
      <c r="H375" s="472">
        <f t="shared" si="76"/>
        <v>0</v>
      </c>
      <c r="I375" s="1477">
        <f t="shared" si="76"/>
        <v>0</v>
      </c>
      <c r="J375" s="474">
        <f t="shared" si="76"/>
        <v>0</v>
      </c>
      <c r="K375" s="1490">
        <f t="shared" si="74"/>
        <v>1</v>
      </c>
      <c r="L375" s="441"/>
      <c r="M375" s="1932"/>
      <c r="N375" s="283"/>
      <c r="O375" s="283"/>
      <c r="P375" s="283"/>
      <c r="Q375" s="283"/>
      <c r="R375" s="283"/>
      <c r="S375" s="283"/>
      <c r="T375" s="283"/>
      <c r="U375" s="283"/>
      <c r="V375" s="283"/>
      <c r="W375" s="283"/>
      <c r="X375" s="283"/>
      <c r="Y375" s="283"/>
      <c r="Z375" s="283"/>
    </row>
    <row r="376" spans="1:26" ht="18.75" customHeight="1">
      <c r="A376" s="25">
        <v>75</v>
      </c>
      <c r="B376" s="225"/>
      <c r="C376" s="430">
        <v>3110</v>
      </c>
      <c r="D376" s="461" t="s">
        <v>1341</v>
      </c>
      <c r="E376" s="586">
        <v>529700</v>
      </c>
      <c r="F376" s="587">
        <f t="shared" ref="F376:F382" si="77">G376+H376+I376+J376</f>
        <v>187021</v>
      </c>
      <c r="G376" s="490">
        <v>187021</v>
      </c>
      <c r="H376" s="491"/>
      <c r="I376" s="491"/>
      <c r="J376" s="492"/>
      <c r="K376" s="1490">
        <f t="shared" si="74"/>
        <v>1</v>
      </c>
      <c r="L376" s="441"/>
    </row>
    <row r="377" spans="1:26" ht="18.75" hidden="1" customHeight="1">
      <c r="A377" s="9">
        <v>80</v>
      </c>
      <c r="B377" s="432"/>
      <c r="C377" s="401">
        <v>3111</v>
      </c>
      <c r="D377" s="462" t="s">
        <v>1342</v>
      </c>
      <c r="E377" s="582"/>
      <c r="F377" s="583">
        <f t="shared" si="77"/>
        <v>0</v>
      </c>
      <c r="G377" s="484"/>
      <c r="H377" s="485"/>
      <c r="I377" s="485"/>
      <c r="J377" s="486"/>
      <c r="K377" s="1490" t="str">
        <f t="shared" si="74"/>
        <v/>
      </c>
      <c r="L377" s="441"/>
      <c r="N377" s="285"/>
      <c r="O377" s="285"/>
      <c r="P377" s="285"/>
      <c r="Q377" s="285"/>
      <c r="R377" s="285"/>
      <c r="S377" s="285"/>
      <c r="T377" s="285"/>
      <c r="U377" s="285"/>
      <c r="V377" s="285"/>
      <c r="W377" s="285"/>
      <c r="X377" s="285"/>
      <c r="Y377" s="285"/>
      <c r="Z377" s="285"/>
    </row>
    <row r="378" spans="1:26" ht="24" hidden="1" customHeight="1">
      <c r="A378" s="9">
        <v>85</v>
      </c>
      <c r="B378" s="432"/>
      <c r="C378" s="228">
        <v>3112</v>
      </c>
      <c r="D378" s="272" t="s">
        <v>1343</v>
      </c>
      <c r="E378" s="578"/>
      <c r="F378" s="579">
        <f t="shared" si="77"/>
        <v>0</v>
      </c>
      <c r="G378" s="478"/>
      <c r="H378" s="479"/>
      <c r="I378" s="479"/>
      <c r="J378" s="480"/>
      <c r="K378" s="1490" t="str">
        <f t="shared" si="74"/>
        <v/>
      </c>
      <c r="L378" s="441"/>
    </row>
    <row r="379" spans="1:26" ht="18.75" hidden="1" customHeight="1">
      <c r="A379" s="9">
        <v>90</v>
      </c>
      <c r="B379" s="432"/>
      <c r="C379" s="228">
        <v>3113</v>
      </c>
      <c r="D379" s="272" t="s">
        <v>595</v>
      </c>
      <c r="E379" s="578"/>
      <c r="F379" s="579">
        <f t="shared" si="77"/>
        <v>0</v>
      </c>
      <c r="G379" s="478"/>
      <c r="H379" s="479"/>
      <c r="I379" s="479"/>
      <c r="J379" s="480"/>
      <c r="K379" s="1490" t="str">
        <f t="shared" si="74"/>
        <v/>
      </c>
      <c r="L379" s="441"/>
    </row>
    <row r="380" spans="1:26" ht="36.75" hidden="1" customHeight="1">
      <c r="A380" s="9">
        <v>91</v>
      </c>
      <c r="B380" s="432"/>
      <c r="C380" s="228">
        <v>3118</v>
      </c>
      <c r="D380" s="272" t="s">
        <v>2235</v>
      </c>
      <c r="E380" s="578"/>
      <c r="F380" s="579">
        <f t="shared" si="77"/>
        <v>0</v>
      </c>
      <c r="G380" s="478"/>
      <c r="H380" s="479"/>
      <c r="I380" s="479"/>
      <c r="J380" s="480"/>
      <c r="K380" s="1490" t="str">
        <f t="shared" si="74"/>
        <v/>
      </c>
      <c r="L380" s="441"/>
    </row>
    <row r="381" spans="1:26" ht="30" hidden="1" customHeight="1">
      <c r="A381" s="9"/>
      <c r="B381" s="432"/>
      <c r="C381" s="403">
        <v>3128</v>
      </c>
      <c r="D381" s="459" t="s">
        <v>2236</v>
      </c>
      <c r="E381" s="588"/>
      <c r="F381" s="581">
        <f t="shared" si="77"/>
        <v>0</v>
      </c>
      <c r="G381" s="481"/>
      <c r="H381" s="482"/>
      <c r="I381" s="482"/>
      <c r="J381" s="483"/>
      <c r="K381" s="1490" t="str">
        <f t="shared" si="74"/>
        <v/>
      </c>
      <c r="L381" s="441"/>
    </row>
    <row r="382" spans="1:26" ht="18.75" hidden="1" customHeight="1">
      <c r="A382" s="9">
        <v>100</v>
      </c>
      <c r="B382" s="225"/>
      <c r="C382" s="312">
        <v>3120</v>
      </c>
      <c r="D382" s="463" t="s">
        <v>2129</v>
      </c>
      <c r="E382" s="589"/>
      <c r="F382" s="426">
        <f t="shared" si="77"/>
        <v>0</v>
      </c>
      <c r="G382" s="493"/>
      <c r="H382" s="494"/>
      <c r="I382" s="494"/>
      <c r="J382" s="495"/>
      <c r="K382" s="1490" t="str">
        <f t="shared" si="74"/>
        <v/>
      </c>
      <c r="L382" s="441"/>
    </row>
    <row r="383" spans="1:26" s="285" customFormat="1" ht="18.75" hidden="1" customHeight="1">
      <c r="A383" s="8">
        <v>115</v>
      </c>
      <c r="B383" s="434">
        <v>3200</v>
      </c>
      <c r="C383" s="2241" t="s">
        <v>1092</v>
      </c>
      <c r="D383" s="2242"/>
      <c r="E383" s="1697">
        <f t="shared" ref="E383:J383" si="78">SUM(E384:E387)</f>
        <v>0</v>
      </c>
      <c r="F383" s="436">
        <f t="shared" si="78"/>
        <v>0</v>
      </c>
      <c r="G383" s="471">
        <f t="shared" si="78"/>
        <v>0</v>
      </c>
      <c r="H383" s="472">
        <f t="shared" si="78"/>
        <v>0</v>
      </c>
      <c r="I383" s="473">
        <f t="shared" si="78"/>
        <v>0</v>
      </c>
      <c r="J383" s="474">
        <f t="shared" si="78"/>
        <v>0</v>
      </c>
      <c r="K383" s="1490" t="str">
        <f t="shared" si="74"/>
        <v/>
      </c>
      <c r="L383" s="441"/>
      <c r="M383" s="1932"/>
      <c r="N383" s="283"/>
      <c r="O383" s="283"/>
      <c r="P383" s="283"/>
      <c r="Q383" s="283"/>
      <c r="R383" s="283"/>
      <c r="S383" s="283"/>
      <c r="T383" s="283"/>
      <c r="U383" s="283"/>
      <c r="V383" s="283"/>
      <c r="W383" s="283"/>
      <c r="X383" s="283"/>
      <c r="Y383" s="283"/>
      <c r="Z383" s="283"/>
    </row>
    <row r="384" spans="1:26" ht="18.75" hidden="1" customHeight="1">
      <c r="A384" s="8">
        <v>120</v>
      </c>
      <c r="B384" s="225"/>
      <c r="C384" s="226">
        <v>3210</v>
      </c>
      <c r="D384" s="280" t="s">
        <v>596</v>
      </c>
      <c r="E384" s="576"/>
      <c r="F384" s="577">
        <f>G384+H384+I384+J384</f>
        <v>0</v>
      </c>
      <c r="G384" s="475"/>
      <c r="H384" s="476"/>
      <c r="I384" s="476"/>
      <c r="J384" s="477"/>
      <c r="K384" s="1490" t="str">
        <f t="shared" si="74"/>
        <v/>
      </c>
      <c r="L384" s="441"/>
    </row>
    <row r="385" spans="1:26" ht="18.75" hidden="1" customHeight="1">
      <c r="A385" s="9">
        <v>125</v>
      </c>
      <c r="B385" s="234"/>
      <c r="C385" s="403">
        <v>3220</v>
      </c>
      <c r="D385" s="459" t="s">
        <v>947</v>
      </c>
      <c r="E385" s="580"/>
      <c r="F385" s="581">
        <f>G385+H385+I385+J385</f>
        <v>0</v>
      </c>
      <c r="G385" s="481"/>
      <c r="H385" s="482"/>
      <c r="I385" s="482"/>
      <c r="J385" s="483"/>
      <c r="K385" s="1490" t="str">
        <f t="shared" si="74"/>
        <v/>
      </c>
      <c r="L385" s="441"/>
      <c r="N385" s="285"/>
      <c r="O385" s="285"/>
      <c r="P385" s="285"/>
      <c r="Q385" s="285"/>
      <c r="R385" s="285"/>
      <c r="S385" s="285"/>
      <c r="T385" s="285"/>
      <c r="U385" s="285"/>
      <c r="V385" s="285"/>
      <c r="W385" s="285"/>
      <c r="X385" s="285"/>
      <c r="Y385" s="285"/>
      <c r="Z385" s="285"/>
    </row>
    <row r="386" spans="1:26" ht="18.75" hidden="1" customHeight="1">
      <c r="A386" s="9">
        <v>130</v>
      </c>
      <c r="B386" s="225"/>
      <c r="C386" s="401">
        <v>3230</v>
      </c>
      <c r="D386" s="462" t="s">
        <v>1093</v>
      </c>
      <c r="E386" s="582"/>
      <c r="F386" s="583">
        <f>G386+H386+I386+J386</f>
        <v>0</v>
      </c>
      <c r="G386" s="484"/>
      <c r="H386" s="485"/>
      <c r="I386" s="485"/>
      <c r="J386" s="486"/>
      <c r="K386" s="1490" t="str">
        <f t="shared" si="74"/>
        <v/>
      </c>
      <c r="L386" s="441"/>
    </row>
    <row r="387" spans="1:26" ht="18.75" hidden="1" customHeight="1">
      <c r="A387" s="14">
        <v>135</v>
      </c>
      <c r="B387" s="225"/>
      <c r="C387" s="231">
        <v>3240</v>
      </c>
      <c r="D387" s="460" t="s">
        <v>1094</v>
      </c>
      <c r="E387" s="584"/>
      <c r="F387" s="585">
        <f>G387+H387+I387+J387</f>
        <v>0</v>
      </c>
      <c r="G387" s="487"/>
      <c r="H387" s="488"/>
      <c r="I387" s="488"/>
      <c r="J387" s="489"/>
      <c r="K387" s="1490" t="str">
        <f t="shared" si="74"/>
        <v/>
      </c>
      <c r="L387" s="441"/>
    </row>
    <row r="388" spans="1:26" s="285" customFormat="1" ht="18.75" hidden="1" customHeight="1">
      <c r="A388" s="17">
        <v>145</v>
      </c>
      <c r="B388" s="434">
        <v>6000</v>
      </c>
      <c r="C388" s="2241" t="s">
        <v>948</v>
      </c>
      <c r="D388" s="2242"/>
      <c r="E388" s="1697">
        <f t="shared" ref="E388:J388" si="79">+E389+E390</f>
        <v>0</v>
      </c>
      <c r="F388" s="436">
        <f t="shared" si="79"/>
        <v>0</v>
      </c>
      <c r="G388" s="471">
        <f t="shared" si="79"/>
        <v>0</v>
      </c>
      <c r="H388" s="472">
        <f t="shared" si="79"/>
        <v>0</v>
      </c>
      <c r="I388" s="473">
        <f t="shared" si="79"/>
        <v>0</v>
      </c>
      <c r="J388" s="474">
        <f t="shared" si="79"/>
        <v>0</v>
      </c>
      <c r="K388" s="1490" t="str">
        <f t="shared" si="74"/>
        <v/>
      </c>
      <c r="L388" s="441"/>
      <c r="M388" s="1932"/>
      <c r="N388" s="283"/>
      <c r="O388" s="283"/>
      <c r="P388" s="283"/>
      <c r="Q388" s="283"/>
      <c r="R388" s="283"/>
      <c r="S388" s="283"/>
      <c r="T388" s="283"/>
      <c r="U388" s="283"/>
      <c r="V388" s="283"/>
      <c r="W388" s="283"/>
      <c r="X388" s="283"/>
      <c r="Y388" s="283"/>
      <c r="Z388" s="283"/>
    </row>
    <row r="389" spans="1:26" ht="18.75" hidden="1" customHeight="1">
      <c r="A389" s="14">
        <v>150</v>
      </c>
      <c r="B389" s="232"/>
      <c r="C389" s="226">
        <v>6001</v>
      </c>
      <c r="D389" s="227" t="s">
        <v>2</v>
      </c>
      <c r="E389" s="576"/>
      <c r="F389" s="577">
        <f>G389+H389+I389+J389</f>
        <v>0</v>
      </c>
      <c r="G389" s="475"/>
      <c r="H389" s="476"/>
      <c r="I389" s="476"/>
      <c r="J389" s="477"/>
      <c r="K389" s="1490" t="str">
        <f t="shared" si="74"/>
        <v/>
      </c>
      <c r="L389" s="441"/>
    </row>
    <row r="390" spans="1:26" ht="18.75" hidden="1" customHeight="1">
      <c r="A390" s="14">
        <v>155</v>
      </c>
      <c r="B390" s="232"/>
      <c r="C390" s="231">
        <v>6002</v>
      </c>
      <c r="D390" s="266" t="s">
        <v>3</v>
      </c>
      <c r="E390" s="584"/>
      <c r="F390" s="585">
        <f>G390+H390+I390+J390</f>
        <v>0</v>
      </c>
      <c r="G390" s="487"/>
      <c r="H390" s="488"/>
      <c r="I390" s="488"/>
      <c r="J390" s="489"/>
      <c r="K390" s="1490" t="str">
        <f t="shared" si="74"/>
        <v/>
      </c>
      <c r="L390" s="441"/>
      <c r="N390" s="285"/>
      <c r="O390" s="285"/>
      <c r="P390" s="285"/>
      <c r="Q390" s="285"/>
      <c r="R390" s="285"/>
      <c r="S390" s="285"/>
      <c r="T390" s="285"/>
      <c r="U390" s="285"/>
      <c r="V390" s="285"/>
      <c r="W390" s="285"/>
      <c r="X390" s="285"/>
      <c r="Y390" s="285"/>
      <c r="Z390" s="285"/>
    </row>
    <row r="391" spans="1:26" s="285" customFormat="1" ht="18.75" hidden="1" customHeight="1">
      <c r="A391" s="17">
        <v>160</v>
      </c>
      <c r="B391" s="434">
        <v>6100</v>
      </c>
      <c r="C391" s="2241" t="s">
        <v>949</v>
      </c>
      <c r="D391" s="2242"/>
      <c r="E391" s="1697">
        <f t="shared" ref="E391:J391" si="80">SUM(E392:E395)</f>
        <v>0</v>
      </c>
      <c r="F391" s="436">
        <f t="shared" si="80"/>
        <v>0</v>
      </c>
      <c r="G391" s="471">
        <f t="shared" si="80"/>
        <v>0</v>
      </c>
      <c r="H391" s="472">
        <f t="shared" si="80"/>
        <v>0</v>
      </c>
      <c r="I391" s="473">
        <f t="shared" si="80"/>
        <v>0</v>
      </c>
      <c r="J391" s="474">
        <f t="shared" si="80"/>
        <v>0</v>
      </c>
      <c r="K391" s="1490" t="str">
        <f t="shared" si="74"/>
        <v/>
      </c>
      <c r="L391" s="441"/>
      <c r="M391" s="1932"/>
      <c r="N391" s="283"/>
      <c r="O391" s="283"/>
      <c r="P391" s="283"/>
      <c r="Q391" s="283"/>
      <c r="R391" s="283"/>
      <c r="S391" s="283"/>
      <c r="T391" s="283"/>
      <c r="U391" s="283"/>
      <c r="V391" s="283"/>
      <c r="W391" s="283"/>
      <c r="X391" s="283"/>
      <c r="Y391" s="283"/>
      <c r="Z391" s="283"/>
    </row>
    <row r="392" spans="1:26" ht="18.75" hidden="1" customHeight="1">
      <c r="A392" s="14">
        <v>165</v>
      </c>
      <c r="B392" s="232"/>
      <c r="C392" s="226">
        <v>6101</v>
      </c>
      <c r="D392" s="227" t="s">
        <v>1005</v>
      </c>
      <c r="E392" s="576"/>
      <c r="F392" s="577">
        <f>G392+H392+I392+J392</f>
        <v>0</v>
      </c>
      <c r="G392" s="475"/>
      <c r="H392" s="476"/>
      <c r="I392" s="476"/>
      <c r="J392" s="477"/>
      <c r="K392" s="1490" t="str">
        <f t="shared" si="74"/>
        <v/>
      </c>
      <c r="L392" s="441"/>
    </row>
    <row r="393" spans="1:26" ht="18.75" hidden="1" customHeight="1">
      <c r="A393" s="14">
        <v>170</v>
      </c>
      <c r="B393" s="232"/>
      <c r="C393" s="228">
        <v>6102</v>
      </c>
      <c r="D393" s="264" t="s">
        <v>1006</v>
      </c>
      <c r="E393" s="578"/>
      <c r="F393" s="579">
        <f>G393+H393+I393+J393</f>
        <v>0</v>
      </c>
      <c r="G393" s="478"/>
      <c r="H393" s="479"/>
      <c r="I393" s="479"/>
      <c r="J393" s="480"/>
      <c r="K393" s="1490" t="str">
        <f t="shared" si="74"/>
        <v/>
      </c>
      <c r="L393" s="441"/>
      <c r="N393" s="285"/>
      <c r="O393" s="285"/>
      <c r="P393" s="285"/>
      <c r="Q393" s="285"/>
      <c r="R393" s="285"/>
      <c r="S393" s="285"/>
      <c r="T393" s="285"/>
      <c r="U393" s="285"/>
      <c r="V393" s="285"/>
      <c r="W393" s="285"/>
      <c r="X393" s="285"/>
      <c r="Y393" s="285"/>
      <c r="Z393" s="285"/>
    </row>
    <row r="394" spans="1:26" ht="18.75" hidden="1" customHeight="1">
      <c r="A394" s="14">
        <v>180</v>
      </c>
      <c r="B394" s="234"/>
      <c r="C394" s="228">
        <v>6105</v>
      </c>
      <c r="D394" s="264" t="s">
        <v>1283</v>
      </c>
      <c r="E394" s="590"/>
      <c r="F394" s="579">
        <f>G394+H394+I394+J394</f>
        <v>0</v>
      </c>
      <c r="G394" s="478"/>
      <c r="H394" s="479"/>
      <c r="I394" s="479"/>
      <c r="J394" s="480"/>
      <c r="K394" s="1490" t="str">
        <f t="shared" si="74"/>
        <v/>
      </c>
      <c r="L394" s="441"/>
    </row>
    <row r="395" spans="1:26" ht="18.75" hidden="1" customHeight="1">
      <c r="A395" s="14">
        <v>180</v>
      </c>
      <c r="B395" s="234"/>
      <c r="C395" s="231">
        <v>6109</v>
      </c>
      <c r="D395" s="451" t="s">
        <v>950</v>
      </c>
      <c r="E395" s="591"/>
      <c r="F395" s="585">
        <f>G395+H395+I395+J395</f>
        <v>0</v>
      </c>
      <c r="G395" s="487"/>
      <c r="H395" s="488"/>
      <c r="I395" s="488"/>
      <c r="J395" s="489"/>
      <c r="K395" s="1490" t="str">
        <f t="shared" si="74"/>
        <v/>
      </c>
      <c r="L395" s="441"/>
    </row>
    <row r="396" spans="1:26" s="285" customFormat="1" ht="18.75" hidden="1" customHeight="1">
      <c r="A396" s="8">
        <v>185</v>
      </c>
      <c r="B396" s="434">
        <v>6200</v>
      </c>
      <c r="C396" s="2241" t="s">
        <v>951</v>
      </c>
      <c r="D396" s="2242"/>
      <c r="E396" s="1697">
        <f t="shared" ref="E396:J396" si="81">+E397+E398</f>
        <v>0</v>
      </c>
      <c r="F396" s="436">
        <f t="shared" si="81"/>
        <v>0</v>
      </c>
      <c r="G396" s="471">
        <f t="shared" si="81"/>
        <v>0</v>
      </c>
      <c r="H396" s="472">
        <f t="shared" si="81"/>
        <v>0</v>
      </c>
      <c r="I396" s="473">
        <f t="shared" si="81"/>
        <v>0</v>
      </c>
      <c r="J396" s="474">
        <f t="shared" si="81"/>
        <v>0</v>
      </c>
      <c r="K396" s="1490" t="str">
        <f t="shared" si="74"/>
        <v/>
      </c>
      <c r="L396" s="441"/>
      <c r="M396" s="1932"/>
      <c r="N396" s="283"/>
      <c r="O396" s="283"/>
      <c r="P396" s="283"/>
      <c r="Q396" s="283"/>
      <c r="R396" s="283"/>
      <c r="S396" s="283"/>
      <c r="T396" s="283"/>
      <c r="U396" s="283"/>
      <c r="V396" s="283"/>
      <c r="W396" s="283"/>
      <c r="X396" s="283"/>
      <c r="Y396" s="283"/>
      <c r="Z396" s="283"/>
    </row>
    <row r="397" spans="1:26" ht="18.75" hidden="1" customHeight="1">
      <c r="A397" s="9">
        <v>190</v>
      </c>
      <c r="B397" s="433"/>
      <c r="C397" s="226">
        <v>6201</v>
      </c>
      <c r="D397" s="452" t="s">
        <v>5</v>
      </c>
      <c r="E397" s="576"/>
      <c r="F397" s="577">
        <f>G397+H397+I397+J397</f>
        <v>0</v>
      </c>
      <c r="G397" s="475"/>
      <c r="H397" s="476"/>
      <c r="I397" s="476"/>
      <c r="J397" s="477"/>
      <c r="K397" s="1490" t="str">
        <f t="shared" si="74"/>
        <v/>
      </c>
      <c r="L397" s="441"/>
    </row>
    <row r="398" spans="1:26" ht="18.75" hidden="1" customHeight="1">
      <c r="A398" s="9">
        <v>195</v>
      </c>
      <c r="B398" s="225"/>
      <c r="C398" s="231">
        <v>6202</v>
      </c>
      <c r="D398" s="453" t="s">
        <v>4</v>
      </c>
      <c r="E398" s="584"/>
      <c r="F398" s="585">
        <f>G398+H398+I398+J398</f>
        <v>0</v>
      </c>
      <c r="G398" s="487"/>
      <c r="H398" s="488"/>
      <c r="I398" s="488"/>
      <c r="J398" s="489"/>
      <c r="K398" s="1490" t="str">
        <f t="shared" si="74"/>
        <v/>
      </c>
      <c r="L398" s="441"/>
      <c r="N398" s="285"/>
      <c r="O398" s="285"/>
      <c r="P398" s="285"/>
      <c r="Q398" s="285"/>
      <c r="R398" s="285"/>
      <c r="S398" s="285"/>
      <c r="T398" s="285"/>
      <c r="U398" s="285"/>
      <c r="V398" s="285"/>
      <c r="W398" s="285"/>
      <c r="X398" s="285"/>
      <c r="Y398" s="285"/>
      <c r="Z398" s="285"/>
    </row>
    <row r="399" spans="1:26" s="285" customFormat="1" ht="18.75" hidden="1" customHeight="1">
      <c r="A399" s="8">
        <v>200</v>
      </c>
      <c r="B399" s="434">
        <v>6300</v>
      </c>
      <c r="C399" s="2241" t="s">
        <v>952</v>
      </c>
      <c r="D399" s="2242"/>
      <c r="E399" s="1697">
        <f t="shared" ref="E399:J399" si="82">+E400+E401</f>
        <v>0</v>
      </c>
      <c r="F399" s="436">
        <f t="shared" si="82"/>
        <v>0</v>
      </c>
      <c r="G399" s="471">
        <f t="shared" si="82"/>
        <v>0</v>
      </c>
      <c r="H399" s="472">
        <f t="shared" si="82"/>
        <v>0</v>
      </c>
      <c r="I399" s="473">
        <f t="shared" si="82"/>
        <v>0</v>
      </c>
      <c r="J399" s="474">
        <f t="shared" si="82"/>
        <v>0</v>
      </c>
      <c r="K399" s="1490" t="str">
        <f t="shared" si="74"/>
        <v/>
      </c>
      <c r="L399" s="441"/>
      <c r="M399" s="1932"/>
      <c r="N399" s="283"/>
      <c r="O399" s="283"/>
      <c r="P399" s="283"/>
      <c r="Q399" s="283"/>
      <c r="R399" s="283"/>
      <c r="S399" s="283"/>
      <c r="T399" s="283"/>
      <c r="U399" s="283"/>
      <c r="V399" s="283"/>
      <c r="W399" s="283"/>
      <c r="X399" s="283"/>
      <c r="Y399" s="283"/>
      <c r="Z399" s="283"/>
    </row>
    <row r="400" spans="1:26" ht="18.75" hidden="1" customHeight="1">
      <c r="A400" s="9">
        <v>205</v>
      </c>
      <c r="B400" s="225"/>
      <c r="C400" s="226">
        <v>6301</v>
      </c>
      <c r="D400" s="452" t="s">
        <v>5</v>
      </c>
      <c r="E400" s="576"/>
      <c r="F400" s="577">
        <f>G400+H400+I400+J400</f>
        <v>0</v>
      </c>
      <c r="G400" s="475"/>
      <c r="H400" s="476"/>
      <c r="I400" s="476"/>
      <c r="J400" s="477"/>
      <c r="K400" s="1490" t="str">
        <f t="shared" si="74"/>
        <v/>
      </c>
      <c r="L400" s="441"/>
    </row>
    <row r="401" spans="1:26" ht="18.75" hidden="1" customHeight="1">
      <c r="A401" s="14">
        <v>206</v>
      </c>
      <c r="B401" s="225"/>
      <c r="C401" s="231">
        <v>6302</v>
      </c>
      <c r="D401" s="453" t="s">
        <v>4</v>
      </c>
      <c r="E401" s="584"/>
      <c r="F401" s="585">
        <f>G401+H401+I401+J401</f>
        <v>0</v>
      </c>
      <c r="G401" s="487"/>
      <c r="H401" s="488"/>
      <c r="I401" s="488"/>
      <c r="J401" s="489"/>
      <c r="K401" s="1490" t="str">
        <f t="shared" si="74"/>
        <v/>
      </c>
      <c r="L401" s="441"/>
      <c r="N401" s="285"/>
      <c r="O401" s="285"/>
      <c r="P401" s="285"/>
      <c r="Q401" s="285"/>
      <c r="R401" s="285"/>
      <c r="S401" s="285"/>
      <c r="T401" s="285"/>
      <c r="U401" s="285"/>
      <c r="V401" s="285"/>
      <c r="W401" s="285"/>
      <c r="X401" s="285"/>
      <c r="Y401" s="285"/>
      <c r="Z401" s="285"/>
    </row>
    <row r="402" spans="1:26" s="298" customFormat="1" ht="18.75" hidden="1" customHeight="1">
      <c r="A402" s="12">
        <v>210</v>
      </c>
      <c r="B402" s="434">
        <v>6400</v>
      </c>
      <c r="C402" s="2241" t="s">
        <v>1345</v>
      </c>
      <c r="D402" s="2242"/>
      <c r="E402" s="1697">
        <f t="shared" ref="E402:J402" si="83">+E403+E404</f>
        <v>0</v>
      </c>
      <c r="F402" s="436">
        <f t="shared" si="83"/>
        <v>0</v>
      </c>
      <c r="G402" s="471">
        <f t="shared" si="83"/>
        <v>0</v>
      </c>
      <c r="H402" s="472">
        <f t="shared" si="83"/>
        <v>0</v>
      </c>
      <c r="I402" s="473">
        <f t="shared" si="83"/>
        <v>0</v>
      </c>
      <c r="J402" s="474">
        <f t="shared" si="83"/>
        <v>0</v>
      </c>
      <c r="K402" s="1490" t="str">
        <f t="shared" si="74"/>
        <v/>
      </c>
      <c r="L402" s="441"/>
      <c r="M402" s="1932"/>
      <c r="N402" s="283"/>
      <c r="O402" s="283"/>
      <c r="P402" s="283"/>
      <c r="Q402" s="283"/>
      <c r="R402" s="283"/>
      <c r="S402" s="283"/>
      <c r="T402" s="283"/>
      <c r="U402" s="283"/>
      <c r="V402" s="283"/>
      <c r="W402" s="283"/>
      <c r="X402" s="283"/>
      <c r="Y402" s="283"/>
      <c r="Z402" s="283"/>
    </row>
    <row r="403" spans="1:26" s="291" customFormat="1" ht="18.75" hidden="1" customHeight="1">
      <c r="A403" s="13">
        <v>211</v>
      </c>
      <c r="B403" s="234"/>
      <c r="C403" s="454">
        <v>6401</v>
      </c>
      <c r="D403" s="455" t="s">
        <v>5</v>
      </c>
      <c r="E403" s="576"/>
      <c r="F403" s="577">
        <f>G403+H403+I403+J403</f>
        <v>0</v>
      </c>
      <c r="G403" s="475"/>
      <c r="H403" s="476"/>
      <c r="I403" s="476"/>
      <c r="J403" s="477"/>
      <c r="K403" s="1490" t="str">
        <f t="shared" si="74"/>
        <v/>
      </c>
      <c r="L403" s="441"/>
      <c r="M403" s="1932"/>
      <c r="N403" s="283"/>
      <c r="O403" s="283"/>
      <c r="P403" s="283"/>
      <c r="Q403" s="283"/>
      <c r="R403" s="283"/>
      <c r="S403" s="283"/>
      <c r="T403" s="283"/>
      <c r="U403" s="283"/>
      <c r="V403" s="283"/>
      <c r="W403" s="283"/>
      <c r="X403" s="283"/>
      <c r="Y403" s="283"/>
      <c r="Z403" s="283"/>
    </row>
    <row r="404" spans="1:26" s="291" customFormat="1" ht="18.75" hidden="1" customHeight="1">
      <c r="A404" s="13">
        <v>212</v>
      </c>
      <c r="B404" s="234"/>
      <c r="C404" s="456">
        <v>6402</v>
      </c>
      <c r="D404" s="457" t="s">
        <v>4</v>
      </c>
      <c r="E404" s="584"/>
      <c r="F404" s="585">
        <f>G404+H404+I404+J404</f>
        <v>0</v>
      </c>
      <c r="G404" s="487"/>
      <c r="H404" s="488"/>
      <c r="I404" s="488"/>
      <c r="J404" s="489"/>
      <c r="K404" s="1490" t="str">
        <f t="shared" si="74"/>
        <v/>
      </c>
      <c r="L404" s="441"/>
      <c r="M404" s="1938"/>
      <c r="N404" s="298"/>
      <c r="O404" s="298"/>
      <c r="P404" s="298"/>
      <c r="Q404" s="298"/>
      <c r="R404" s="298"/>
      <c r="S404" s="298"/>
      <c r="T404" s="298"/>
      <c r="U404" s="298"/>
      <c r="V404" s="298"/>
      <c r="W404" s="298"/>
      <c r="X404" s="298"/>
      <c r="Y404" s="298"/>
      <c r="Z404" s="298"/>
    </row>
    <row r="405" spans="1:26" s="298" customFormat="1" ht="18.75" hidden="1" customHeight="1">
      <c r="A405" s="26">
        <v>213</v>
      </c>
      <c r="B405" s="434">
        <v>6500</v>
      </c>
      <c r="C405" s="2241" t="s">
        <v>333</v>
      </c>
      <c r="D405" s="2242"/>
      <c r="E405" s="435"/>
      <c r="F405" s="436">
        <f>G405+H405+I405+J405</f>
        <v>0</v>
      </c>
      <c r="G405" s="1474"/>
      <c r="H405" s="1475"/>
      <c r="I405" s="1475"/>
      <c r="J405" s="1476"/>
      <c r="K405" s="1490" t="str">
        <f t="shared" si="74"/>
        <v/>
      </c>
      <c r="L405" s="441"/>
      <c r="M405" s="1938"/>
      <c r="N405" s="291"/>
      <c r="O405" s="291"/>
      <c r="P405" s="291"/>
      <c r="Q405" s="291"/>
      <c r="R405" s="291"/>
      <c r="S405" s="291"/>
      <c r="T405" s="291"/>
      <c r="U405" s="291"/>
      <c r="V405" s="291"/>
      <c r="W405" s="291"/>
      <c r="X405" s="291"/>
      <c r="Y405" s="291"/>
      <c r="Z405" s="291"/>
    </row>
    <row r="406" spans="1:26" s="285" customFormat="1" ht="18.75" hidden="1" customHeight="1">
      <c r="A406" s="8">
        <v>215</v>
      </c>
      <c r="B406" s="434">
        <v>6600</v>
      </c>
      <c r="C406" s="2241" t="s">
        <v>334</v>
      </c>
      <c r="D406" s="2242"/>
      <c r="E406" s="1697">
        <f t="shared" ref="E406:J406" si="84">+E407+E408</f>
        <v>0</v>
      </c>
      <c r="F406" s="436">
        <f t="shared" si="84"/>
        <v>0</v>
      </c>
      <c r="G406" s="471">
        <f t="shared" si="84"/>
        <v>0</v>
      </c>
      <c r="H406" s="472">
        <f t="shared" si="84"/>
        <v>0</v>
      </c>
      <c r="I406" s="473">
        <f t="shared" si="84"/>
        <v>0</v>
      </c>
      <c r="J406" s="474">
        <f t="shared" si="84"/>
        <v>0</v>
      </c>
      <c r="K406" s="1492" t="str">
        <f>(IF($E406&lt;&gt;0,$K$2,IF($F406&lt;&gt;0,$K$2,IF($F407&lt;&gt;0,$K$2,IF($F408&lt;&gt;0,$K$2,"")))))</f>
        <v/>
      </c>
      <c r="L406" s="441"/>
      <c r="M406" s="1938"/>
      <c r="N406" s="291"/>
      <c r="O406" s="291"/>
      <c r="P406" s="291"/>
      <c r="Q406" s="291"/>
      <c r="R406" s="291"/>
      <c r="S406" s="291"/>
      <c r="T406" s="291"/>
      <c r="U406" s="291"/>
      <c r="V406" s="291"/>
      <c r="W406" s="291"/>
      <c r="X406" s="291"/>
      <c r="Y406" s="291"/>
      <c r="Z406" s="291"/>
    </row>
    <row r="407" spans="1:26" ht="18.75" hidden="1" customHeight="1">
      <c r="A407" s="11">
        <v>220</v>
      </c>
      <c r="B407" s="225"/>
      <c r="C407" s="226">
        <v>6601</v>
      </c>
      <c r="D407" s="227" t="s">
        <v>954</v>
      </c>
      <c r="E407" s="576"/>
      <c r="F407" s="577">
        <f>G407+H407+I407+J407</f>
        <v>0</v>
      </c>
      <c r="G407" s="475"/>
      <c r="H407" s="476"/>
      <c r="I407" s="476"/>
      <c r="J407" s="477"/>
      <c r="K407" s="1490" t="str">
        <f t="shared" si="74"/>
        <v/>
      </c>
      <c r="L407" s="441"/>
      <c r="M407" s="1938"/>
      <c r="N407" s="298"/>
      <c r="O407" s="298"/>
      <c r="P407" s="298"/>
      <c r="Q407" s="298"/>
      <c r="R407" s="298"/>
      <c r="S407" s="298"/>
      <c r="T407" s="298"/>
      <c r="U407" s="298"/>
      <c r="V407" s="298"/>
      <c r="W407" s="298"/>
      <c r="X407" s="298"/>
      <c r="Y407" s="298"/>
      <c r="Z407" s="298"/>
    </row>
    <row r="408" spans="1:26" ht="18.75" hidden="1" customHeight="1">
      <c r="A408" s="9">
        <v>225</v>
      </c>
      <c r="B408" s="225"/>
      <c r="C408" s="231">
        <v>6602</v>
      </c>
      <c r="D408" s="266" t="s">
        <v>955</v>
      </c>
      <c r="E408" s="584"/>
      <c r="F408" s="585">
        <f>G408+H408+I408+J408</f>
        <v>0</v>
      </c>
      <c r="G408" s="487"/>
      <c r="H408" s="488"/>
      <c r="I408" s="488"/>
      <c r="J408" s="489"/>
      <c r="K408" s="1490" t="str">
        <f t="shared" si="74"/>
        <v/>
      </c>
      <c r="L408" s="441"/>
      <c r="N408" s="285"/>
      <c r="O408" s="285"/>
      <c r="P408" s="285"/>
      <c r="Q408" s="285"/>
      <c r="R408" s="285"/>
      <c r="S408" s="285"/>
      <c r="T408" s="285"/>
      <c r="U408" s="285"/>
      <c r="V408" s="285"/>
      <c r="W408" s="285"/>
      <c r="X408" s="285"/>
      <c r="Y408" s="285"/>
      <c r="Z408" s="285"/>
    </row>
    <row r="409" spans="1:26" s="285" customFormat="1" ht="18.75" hidden="1" customHeight="1">
      <c r="A409" s="8">
        <v>215</v>
      </c>
      <c r="B409" s="434">
        <v>6700</v>
      </c>
      <c r="C409" s="2241" t="s">
        <v>1007</v>
      </c>
      <c r="D409" s="2242"/>
      <c r="E409" s="1697">
        <f t="shared" ref="E409:J409" si="85">+E410+E411</f>
        <v>0</v>
      </c>
      <c r="F409" s="436">
        <f t="shared" si="85"/>
        <v>0</v>
      </c>
      <c r="G409" s="471">
        <f t="shared" si="85"/>
        <v>0</v>
      </c>
      <c r="H409" s="472">
        <f t="shared" si="85"/>
        <v>0</v>
      </c>
      <c r="I409" s="473">
        <f t="shared" si="85"/>
        <v>0</v>
      </c>
      <c r="J409" s="474">
        <f t="shared" si="85"/>
        <v>0</v>
      </c>
      <c r="K409" s="1490" t="str">
        <f t="shared" si="74"/>
        <v/>
      </c>
      <c r="L409" s="441"/>
      <c r="M409" s="1932"/>
      <c r="N409" s="283"/>
      <c r="O409" s="283"/>
      <c r="P409" s="283"/>
      <c r="Q409" s="283"/>
      <c r="R409" s="283"/>
      <c r="S409" s="283"/>
      <c r="T409" s="283"/>
      <c r="U409" s="283"/>
      <c r="V409" s="283"/>
      <c r="W409" s="283"/>
      <c r="X409" s="283"/>
      <c r="Y409" s="283"/>
      <c r="Z409" s="283"/>
    </row>
    <row r="410" spans="1:26" ht="18.75" hidden="1" customHeight="1">
      <c r="A410" s="11">
        <v>220</v>
      </c>
      <c r="B410" s="225"/>
      <c r="C410" s="226">
        <v>6701</v>
      </c>
      <c r="D410" s="227" t="s">
        <v>1008</v>
      </c>
      <c r="E410" s="576"/>
      <c r="F410" s="577">
        <f>G410+H410+I410+J410</f>
        <v>0</v>
      </c>
      <c r="G410" s="475"/>
      <c r="H410" s="476"/>
      <c r="I410" s="476"/>
      <c r="J410" s="477"/>
      <c r="K410" s="1490" t="str">
        <f t="shared" si="74"/>
        <v/>
      </c>
      <c r="L410" s="441"/>
    </row>
    <row r="411" spans="1:26" ht="18.75" hidden="1" customHeight="1">
      <c r="A411" s="9">
        <v>225</v>
      </c>
      <c r="B411" s="225"/>
      <c r="C411" s="231">
        <v>6702</v>
      </c>
      <c r="D411" s="266" t="s">
        <v>1095</v>
      </c>
      <c r="E411" s="584"/>
      <c r="F411" s="585">
        <f>G411+H411+I411+J411</f>
        <v>0</v>
      </c>
      <c r="G411" s="487"/>
      <c r="H411" s="488"/>
      <c r="I411" s="488"/>
      <c r="J411" s="489"/>
      <c r="K411" s="1490" t="str">
        <f t="shared" si="74"/>
        <v/>
      </c>
      <c r="L411" s="441"/>
      <c r="N411" s="285"/>
      <c r="O411" s="285"/>
      <c r="P411" s="285"/>
      <c r="Q411" s="285"/>
      <c r="R411" s="285"/>
      <c r="S411" s="285"/>
      <c r="T411" s="285"/>
      <c r="U411" s="285"/>
      <c r="V411" s="285"/>
      <c r="W411" s="285"/>
      <c r="X411" s="285"/>
      <c r="Y411" s="285"/>
      <c r="Z411" s="285"/>
    </row>
    <row r="412" spans="1:26" s="285" customFormat="1" ht="18.75" customHeight="1">
      <c r="A412" s="8">
        <v>230</v>
      </c>
      <c r="B412" s="434">
        <v>6900</v>
      </c>
      <c r="C412" s="2241" t="s">
        <v>956</v>
      </c>
      <c r="D412" s="2242"/>
      <c r="E412" s="1697">
        <f t="shared" ref="E412:J412" si="86">SUM(E413:E418)</f>
        <v>0</v>
      </c>
      <c r="F412" s="436">
        <f t="shared" si="86"/>
        <v>347312</v>
      </c>
      <c r="G412" s="471">
        <f t="shared" si="86"/>
        <v>0</v>
      </c>
      <c r="H412" s="472">
        <f t="shared" si="86"/>
        <v>0</v>
      </c>
      <c r="I412" s="473">
        <f t="shared" si="86"/>
        <v>0</v>
      </c>
      <c r="J412" s="474">
        <f t="shared" si="86"/>
        <v>347312</v>
      </c>
      <c r="K412" s="1492">
        <f>(IF($E412&lt;&gt;0,$K$2,IF($F412&lt;&gt;0,$K$2,IF($F413&lt;&gt;0,$K$2,IF($F414&lt;&gt;0,$K$2,IF($F415&lt;&gt;0,$K$2,IF($F416&lt;&gt;0,$K$2,IF($F417&lt;&gt;0,$K$2,IF($F418&lt;&gt;0,$K$2,"")))))))))</f>
        <v>1</v>
      </c>
      <c r="L412" s="441"/>
      <c r="M412" s="1932"/>
      <c r="N412" s="283"/>
      <c r="O412" s="283"/>
      <c r="P412" s="283"/>
      <c r="Q412" s="283"/>
      <c r="R412" s="283"/>
      <c r="S412" s="283"/>
      <c r="T412" s="283"/>
      <c r="U412" s="283"/>
      <c r="V412" s="283"/>
      <c r="W412" s="283"/>
      <c r="X412" s="283"/>
      <c r="Y412" s="283"/>
      <c r="Z412" s="283"/>
    </row>
    <row r="413" spans="1:26" ht="18.75" customHeight="1">
      <c r="A413" s="9">
        <v>235</v>
      </c>
      <c r="B413" s="237"/>
      <c r="C413" s="458">
        <v>6901</v>
      </c>
      <c r="D413" s="227" t="s">
        <v>1009</v>
      </c>
      <c r="E413" s="592"/>
      <c r="F413" s="577">
        <f t="shared" ref="F413:F418" si="87">G413+H413+I413+J413</f>
        <v>85208</v>
      </c>
      <c r="G413" s="1447">
        <v>0</v>
      </c>
      <c r="H413" s="1448">
        <v>0</v>
      </c>
      <c r="I413" s="1448">
        <v>0</v>
      </c>
      <c r="J413" s="477">
        <v>85208</v>
      </c>
      <c r="K413" s="1490">
        <f t="shared" si="74"/>
        <v>1</v>
      </c>
      <c r="L413" s="441"/>
    </row>
    <row r="414" spans="1:26" ht="18.75" customHeight="1">
      <c r="A414" s="9">
        <v>240</v>
      </c>
      <c r="B414" s="237"/>
      <c r="C414" s="228">
        <v>6905</v>
      </c>
      <c r="D414" s="264" t="s">
        <v>335</v>
      </c>
      <c r="E414" s="590"/>
      <c r="F414" s="579">
        <f t="shared" si="87"/>
        <v>164426</v>
      </c>
      <c r="G414" s="1449">
        <v>0</v>
      </c>
      <c r="H414" s="1450">
        <v>0</v>
      </c>
      <c r="I414" s="1450">
        <v>0</v>
      </c>
      <c r="J414" s="480">
        <v>164426</v>
      </c>
      <c r="K414" s="1490">
        <f t="shared" si="74"/>
        <v>1</v>
      </c>
      <c r="L414" s="441"/>
      <c r="N414" s="285"/>
      <c r="O414" s="285"/>
      <c r="P414" s="285"/>
      <c r="Q414" s="285"/>
      <c r="R414" s="285"/>
      <c r="S414" s="285"/>
      <c r="T414" s="285"/>
      <c r="U414" s="285"/>
      <c r="V414" s="285"/>
      <c r="W414" s="285"/>
      <c r="X414" s="285"/>
      <c r="Y414" s="285"/>
      <c r="Z414" s="285"/>
    </row>
    <row r="415" spans="1:26" ht="18.75" customHeight="1">
      <c r="A415" s="9">
        <v>240</v>
      </c>
      <c r="B415" s="237"/>
      <c r="C415" s="228">
        <v>6906</v>
      </c>
      <c r="D415" s="264" t="s">
        <v>336</v>
      </c>
      <c r="E415" s="590"/>
      <c r="F415" s="579">
        <f t="shared" si="87"/>
        <v>65509</v>
      </c>
      <c r="G415" s="1449">
        <v>0</v>
      </c>
      <c r="H415" s="1450">
        <v>0</v>
      </c>
      <c r="I415" s="1450">
        <v>0</v>
      </c>
      <c r="J415" s="480">
        <v>65509</v>
      </c>
      <c r="K415" s="1490">
        <f t="shared" si="74"/>
        <v>1</v>
      </c>
      <c r="L415" s="441"/>
    </row>
    <row r="416" spans="1:26" ht="18.75" customHeight="1">
      <c r="A416" s="9">
        <v>245</v>
      </c>
      <c r="B416" s="237"/>
      <c r="C416" s="228">
        <v>6907</v>
      </c>
      <c r="D416" s="264" t="s">
        <v>1346</v>
      </c>
      <c r="E416" s="590"/>
      <c r="F416" s="579">
        <f t="shared" si="87"/>
        <v>32169</v>
      </c>
      <c r="G416" s="1449">
        <v>0</v>
      </c>
      <c r="H416" s="1450">
        <v>0</v>
      </c>
      <c r="I416" s="1450">
        <v>0</v>
      </c>
      <c r="J416" s="480">
        <v>32169</v>
      </c>
      <c r="K416" s="1490">
        <f t="shared" si="74"/>
        <v>1</v>
      </c>
      <c r="L416" s="441"/>
    </row>
    <row r="417" spans="1:26" ht="18.75" hidden="1" customHeight="1">
      <c r="A417" s="9">
        <v>250</v>
      </c>
      <c r="B417" s="237"/>
      <c r="C417" s="228">
        <v>6908</v>
      </c>
      <c r="D417" s="264" t="s">
        <v>1010</v>
      </c>
      <c r="E417" s="590"/>
      <c r="F417" s="579">
        <f t="shared" si="87"/>
        <v>0</v>
      </c>
      <c r="G417" s="1449">
        <v>0</v>
      </c>
      <c r="H417" s="1450">
        <v>0</v>
      </c>
      <c r="I417" s="1450">
        <v>0</v>
      </c>
      <c r="J417" s="480"/>
      <c r="K417" s="1490" t="str">
        <f t="shared" si="74"/>
        <v/>
      </c>
      <c r="L417" s="441"/>
    </row>
    <row r="418" spans="1:26" ht="18.75" hidden="1" customHeight="1">
      <c r="A418" s="9">
        <v>255</v>
      </c>
      <c r="B418" s="237"/>
      <c r="C418" s="231">
        <v>6909</v>
      </c>
      <c r="D418" s="266" t="s">
        <v>1011</v>
      </c>
      <c r="E418" s="584"/>
      <c r="F418" s="585">
        <f t="shared" si="87"/>
        <v>0</v>
      </c>
      <c r="G418" s="1451">
        <v>0</v>
      </c>
      <c r="H418" s="1452">
        <v>0</v>
      </c>
      <c r="I418" s="1452">
        <v>0</v>
      </c>
      <c r="J418" s="489"/>
      <c r="K418" s="1490" t="str">
        <f t="shared" si="74"/>
        <v/>
      </c>
      <c r="L418" s="441"/>
    </row>
    <row r="419" spans="1:26" ht="20.25" customHeight="1" thickBot="1">
      <c r="A419" s="14">
        <v>260</v>
      </c>
      <c r="B419" s="1007" t="s">
        <v>1323</v>
      </c>
      <c r="C419" s="604" t="s">
        <v>494</v>
      </c>
      <c r="D419" s="605" t="s">
        <v>1338</v>
      </c>
      <c r="E419" s="442">
        <f t="shared" ref="E419:J419" si="88">SUM(E361,E375,E383,E388,E391,E396,E399,E402,E405,E406,E409,E412)</f>
        <v>529700</v>
      </c>
      <c r="F419" s="442">
        <f t="shared" si="88"/>
        <v>534333</v>
      </c>
      <c r="G419" s="496">
        <f t="shared" si="88"/>
        <v>187021</v>
      </c>
      <c r="H419" s="497">
        <f t="shared" si="88"/>
        <v>0</v>
      </c>
      <c r="I419" s="497">
        <f t="shared" si="88"/>
        <v>0</v>
      </c>
      <c r="J419" s="1489">
        <f t="shared" si="88"/>
        <v>347312</v>
      </c>
      <c r="K419" s="4">
        <v>1</v>
      </c>
      <c r="L419" s="440"/>
    </row>
    <row r="420" spans="1:26" ht="16.5" hidden="1" thickTop="1">
      <c r="A420" s="14">
        <v>261</v>
      </c>
      <c r="B420" s="1064" t="s">
        <v>1348</v>
      </c>
      <c r="C420" s="689"/>
      <c r="D420" s="690" t="s">
        <v>332</v>
      </c>
      <c r="E420" s="593"/>
      <c r="F420" s="505"/>
      <c r="G420" s="499"/>
      <c r="H420" s="500"/>
      <c r="I420" s="499"/>
      <c r="J420" s="501"/>
      <c r="K420" s="1490" t="str">
        <f t="shared" si="74"/>
        <v/>
      </c>
      <c r="L420" s="440"/>
    </row>
    <row r="421" spans="1:26" ht="16.5" hidden="1" thickTop="1">
      <c r="A421" s="14">
        <v>262</v>
      </c>
      <c r="B421" s="443"/>
      <c r="C421" s="444"/>
      <c r="D421" s="445"/>
      <c r="E421" s="506"/>
      <c r="F421" s="507"/>
      <c r="G421" s="502"/>
      <c r="H421" s="503"/>
      <c r="I421" s="502"/>
      <c r="J421" s="504"/>
      <c r="K421" s="1490" t="str">
        <f t="shared" si="74"/>
        <v/>
      </c>
      <c r="L421" s="446"/>
    </row>
    <row r="422" spans="1:26" s="285" customFormat="1" ht="18" hidden="1" customHeight="1">
      <c r="A422" s="17">
        <v>265</v>
      </c>
      <c r="B422" s="434">
        <v>7400</v>
      </c>
      <c r="C422" s="2241" t="s">
        <v>1240</v>
      </c>
      <c r="D422" s="2242"/>
      <c r="E422" s="435"/>
      <c r="F422" s="436">
        <f>G422+H422+I422+J422</f>
        <v>0</v>
      </c>
      <c r="G422" s="1474"/>
      <c r="H422" s="1475"/>
      <c r="I422" s="1475"/>
      <c r="J422" s="1476"/>
      <c r="K422" s="1490" t="str">
        <f t="shared" si="74"/>
        <v/>
      </c>
      <c r="L422" s="441"/>
      <c r="M422" s="1932"/>
      <c r="N422" s="283"/>
      <c r="O422" s="283"/>
      <c r="P422" s="283"/>
      <c r="Q422" s="283"/>
      <c r="R422" s="283"/>
      <c r="S422" s="283"/>
      <c r="T422" s="283"/>
      <c r="U422" s="283"/>
      <c r="V422" s="283"/>
      <c r="W422" s="283"/>
      <c r="X422" s="283"/>
      <c r="Y422" s="283"/>
      <c r="Z422" s="283"/>
    </row>
    <row r="423" spans="1:26" s="285" customFormat="1" ht="18" hidden="1" customHeight="1">
      <c r="A423" s="17">
        <v>275</v>
      </c>
      <c r="B423" s="434">
        <v>7500</v>
      </c>
      <c r="C423" s="2241" t="s">
        <v>1012</v>
      </c>
      <c r="D423" s="2242"/>
      <c r="E423" s="435"/>
      <c r="F423" s="436">
        <f>G423+H423+I423+J423</f>
        <v>0</v>
      </c>
      <c r="G423" s="1474"/>
      <c r="H423" s="1475"/>
      <c r="I423" s="1475"/>
      <c r="J423" s="1476"/>
      <c r="K423" s="1490" t="str">
        <f t="shared" si="74"/>
        <v/>
      </c>
      <c r="L423" s="441"/>
      <c r="M423" s="1932"/>
      <c r="N423" s="283"/>
      <c r="O423" s="283"/>
      <c r="P423" s="283"/>
      <c r="Q423" s="283"/>
      <c r="R423" s="283"/>
      <c r="S423" s="283"/>
      <c r="T423" s="283"/>
      <c r="U423" s="283"/>
      <c r="V423" s="283"/>
      <c r="W423" s="283"/>
      <c r="X423" s="283"/>
      <c r="Y423" s="283"/>
      <c r="Z423" s="283"/>
    </row>
    <row r="424" spans="1:26" s="285" customFormat="1" ht="18" hidden="1" customHeight="1">
      <c r="A424" s="8">
        <v>285</v>
      </c>
      <c r="B424" s="434">
        <v>7600</v>
      </c>
      <c r="C424" s="2241" t="s">
        <v>957</v>
      </c>
      <c r="D424" s="2242"/>
      <c r="E424" s="435"/>
      <c r="F424" s="436">
        <f>G424+H424+I424+J424</f>
        <v>0</v>
      </c>
      <c r="G424" s="1474"/>
      <c r="H424" s="1475"/>
      <c r="I424" s="1475"/>
      <c r="J424" s="1476"/>
      <c r="K424" s="1490" t="str">
        <f t="shared" si="74"/>
        <v/>
      </c>
      <c r="L424" s="441"/>
      <c r="M424" s="1932"/>
    </row>
    <row r="425" spans="1:26" s="285" customFormat="1" ht="18" hidden="1" customHeight="1">
      <c r="A425" s="8">
        <v>295</v>
      </c>
      <c r="B425" s="434">
        <v>7700</v>
      </c>
      <c r="C425" s="2241" t="s">
        <v>958</v>
      </c>
      <c r="D425" s="2242"/>
      <c r="E425" s="435"/>
      <c r="F425" s="436">
        <f>G425+H425+I425+J425</f>
        <v>0</v>
      </c>
      <c r="G425" s="1474"/>
      <c r="H425" s="1475"/>
      <c r="I425" s="1475"/>
      <c r="J425" s="1476"/>
      <c r="K425" s="1490" t="str">
        <f>(IF($E425&lt;&gt;0,$K$2,IF($F425&lt;&gt;0,$K$2,IF($G425&lt;&gt;0,$K$2,IF($H425&lt;&gt;0,$K$2,IF($I425&lt;&gt;0,$K$2,IF($J425&lt;&gt;0,$K$2,"")))))))</f>
        <v/>
      </c>
      <c r="L425" s="441"/>
      <c r="M425" s="1932"/>
    </row>
    <row r="426" spans="1:26" s="285" customFormat="1" ht="18.75" hidden="1" customHeight="1">
      <c r="A426" s="8">
        <v>215</v>
      </c>
      <c r="B426" s="434">
        <v>7800</v>
      </c>
      <c r="C426" s="2241" t="s">
        <v>1418</v>
      </c>
      <c r="D426" s="2242"/>
      <c r="E426" s="1697">
        <f t="shared" ref="E426:J426" si="89">+E427+E428</f>
        <v>0</v>
      </c>
      <c r="F426" s="436">
        <f t="shared" si="89"/>
        <v>0</v>
      </c>
      <c r="G426" s="471">
        <f t="shared" si="89"/>
        <v>0</v>
      </c>
      <c r="H426" s="472">
        <f t="shared" si="89"/>
        <v>0</v>
      </c>
      <c r="I426" s="473">
        <f t="shared" si="89"/>
        <v>0</v>
      </c>
      <c r="J426" s="474">
        <f t="shared" si="89"/>
        <v>0</v>
      </c>
      <c r="K426" s="1490" t="str">
        <f>(IF($E426&lt;&gt;0,$K$2,IF($F426&lt;&gt;0,$K$2,IF($G426&lt;&gt;0,$K$2,IF($H426&lt;&gt;0,$K$2,IF($I426&lt;&gt;0,$K$2,IF($J426&lt;&gt;0,$K$2,"")))))))</f>
        <v/>
      </c>
      <c r="L426" s="441"/>
      <c r="M426" s="1932"/>
    </row>
    <row r="427" spans="1:26" ht="18" hidden="1" customHeight="1">
      <c r="A427" s="11">
        <v>220</v>
      </c>
      <c r="B427" s="225"/>
      <c r="C427" s="226">
        <v>7833</v>
      </c>
      <c r="D427" s="227" t="s">
        <v>1013</v>
      </c>
      <c r="E427" s="576"/>
      <c r="F427" s="577">
        <f>G427+H427+I427+J427</f>
        <v>0</v>
      </c>
      <c r="G427" s="475"/>
      <c r="H427" s="476"/>
      <c r="I427" s="476"/>
      <c r="J427" s="477"/>
      <c r="K427" s="1490" t="str">
        <f>(IF($E427&lt;&gt;0,$K$2,IF($F427&lt;&gt;0,$K$2,IF($G427&lt;&gt;0,$K$2,IF($H427&lt;&gt;0,$K$2,IF($I427&lt;&gt;0,$K$2,IF($J427&lt;&gt;0,$K$2,"")))))))</f>
        <v/>
      </c>
      <c r="L427" s="441"/>
      <c r="N427" s="285"/>
      <c r="O427" s="285"/>
      <c r="P427" s="285"/>
      <c r="Q427" s="285"/>
      <c r="R427" s="285"/>
      <c r="S427" s="285"/>
      <c r="T427" s="285"/>
      <c r="U427" s="285"/>
      <c r="V427" s="285"/>
      <c r="W427" s="285"/>
      <c r="X427" s="285"/>
      <c r="Y427" s="285"/>
      <c r="Z427" s="285"/>
    </row>
    <row r="428" spans="1:26" ht="16.5" hidden="1" thickTop="1">
      <c r="A428" s="9">
        <v>225</v>
      </c>
      <c r="B428" s="225"/>
      <c r="C428" s="252">
        <v>7888</v>
      </c>
      <c r="D428" s="265" t="s">
        <v>1344</v>
      </c>
      <c r="E428" s="594"/>
      <c r="F428" s="595">
        <f>G428+H428+I428+J428</f>
        <v>0</v>
      </c>
      <c r="G428" s="487"/>
      <c r="H428" s="488"/>
      <c r="I428" s="488"/>
      <c r="J428" s="489"/>
      <c r="K428" s="1490" t="str">
        <f>(IF($E428&lt;&gt;0,$K$2,IF($F428&lt;&gt;0,$K$2,IF($G428&lt;&gt;0,$K$2,IF($H428&lt;&gt;0,$K$2,IF($I428&lt;&gt;0,$K$2,IF($J428&lt;&gt;0,$K$2,"")))))))</f>
        <v/>
      </c>
      <c r="L428" s="441"/>
      <c r="N428" s="285"/>
      <c r="O428" s="285"/>
      <c r="P428" s="285"/>
      <c r="Q428" s="285"/>
      <c r="R428" s="285"/>
      <c r="S428" s="285"/>
      <c r="T428" s="285"/>
      <c r="U428" s="285"/>
      <c r="V428" s="285"/>
      <c r="W428" s="285"/>
      <c r="X428" s="285"/>
      <c r="Y428" s="285"/>
      <c r="Z428" s="285"/>
    </row>
    <row r="429" spans="1:26" ht="20.25" customHeight="1" thickTop="1" thickBot="1">
      <c r="A429" s="9">
        <v>315</v>
      </c>
      <c r="B429" s="1382" t="s">
        <v>1323</v>
      </c>
      <c r="C429" s="1383" t="s">
        <v>494</v>
      </c>
      <c r="D429" s="1384" t="s">
        <v>1339</v>
      </c>
      <c r="E429" s="442">
        <f t="shared" ref="E429:J429" si="90">SUM(E422,E423,E424,E425,E426)</f>
        <v>0</v>
      </c>
      <c r="F429" s="442">
        <f t="shared" si="90"/>
        <v>0</v>
      </c>
      <c r="G429" s="1385">
        <f t="shared" si="90"/>
        <v>0</v>
      </c>
      <c r="H429" s="1386">
        <f t="shared" si="90"/>
        <v>0</v>
      </c>
      <c r="I429" s="1386">
        <f t="shared" si="90"/>
        <v>0</v>
      </c>
      <c r="J429" s="498">
        <f t="shared" si="90"/>
        <v>0</v>
      </c>
      <c r="K429" s="4">
        <v>1</v>
      </c>
      <c r="L429" s="440"/>
    </row>
    <row r="430" spans="1:26" ht="15" customHeight="1" thickTop="1">
      <c r="A430" s="9"/>
      <c r="B430" s="709"/>
      <c r="C430" s="709"/>
      <c r="D430" s="1083"/>
      <c r="E430" s="709"/>
      <c r="F430" s="709"/>
      <c r="G430" s="709"/>
      <c r="H430" s="709"/>
      <c r="I430" s="709"/>
      <c r="J430" s="709"/>
      <c r="K430" s="4">
        <v>1</v>
      </c>
      <c r="L430" s="440"/>
    </row>
    <row r="431" spans="1:26">
      <c r="A431" s="9"/>
      <c r="B431" s="1387"/>
      <c r="C431" s="1387"/>
      <c r="D431" s="1388"/>
      <c r="E431" s="1389"/>
      <c r="F431" s="1389"/>
      <c r="G431" s="1389"/>
      <c r="H431" s="1389"/>
      <c r="I431" s="1389"/>
      <c r="J431" s="1389"/>
      <c r="K431" s="4">
        <v>1</v>
      </c>
      <c r="L431" s="440"/>
    </row>
    <row r="432" spans="1:26">
      <c r="A432" s="9"/>
      <c r="B432" s="709"/>
      <c r="C432" s="1080"/>
      <c r="D432" s="1105"/>
      <c r="E432" s="710"/>
      <c r="F432" s="710"/>
      <c r="G432" s="710"/>
      <c r="H432" s="710"/>
      <c r="I432" s="710"/>
      <c r="J432" s="710"/>
      <c r="K432" s="4">
        <v>1</v>
      </c>
      <c r="L432" s="464"/>
    </row>
    <row r="433" spans="1:12" ht="21" customHeight="1">
      <c r="A433" s="9"/>
      <c r="B433" s="2243" t="str">
        <f>$B$7</f>
        <v>ОТЧЕТНИ ДАННИ ПО ЕБК ЗА ИЗПЪЛНЕНИЕТО НА БЮДЖЕТА</v>
      </c>
      <c r="C433" s="2244"/>
      <c r="D433" s="2244"/>
      <c r="E433" s="710"/>
      <c r="F433" s="710"/>
      <c r="G433" s="710"/>
      <c r="H433" s="710"/>
      <c r="I433" s="710"/>
      <c r="J433" s="1121"/>
      <c r="K433" s="4">
        <v>1</v>
      </c>
      <c r="L433" s="464"/>
    </row>
    <row r="434" spans="1:12" ht="18.75" customHeight="1">
      <c r="A434" s="9"/>
      <c r="B434" s="709"/>
      <c r="C434" s="1080"/>
      <c r="D434" s="1105"/>
      <c r="E434" s="1106" t="s">
        <v>1333</v>
      </c>
      <c r="F434" s="1106" t="s">
        <v>644</v>
      </c>
      <c r="G434" s="710"/>
      <c r="H434" s="710"/>
      <c r="I434" s="710"/>
      <c r="J434" s="710"/>
      <c r="K434" s="4">
        <v>1</v>
      </c>
      <c r="L434" s="464"/>
    </row>
    <row r="435" spans="1:12" ht="27" customHeight="1">
      <c r="A435" s="9"/>
      <c r="B435" s="2238" t="str">
        <f>$B$9</f>
        <v>Съвет за електронни медии</v>
      </c>
      <c r="C435" s="2239"/>
      <c r="D435" s="2240"/>
      <c r="E435" s="1022">
        <f>$E$9</f>
        <v>43466</v>
      </c>
      <c r="F435" s="1355">
        <f>$F$9</f>
        <v>43830</v>
      </c>
      <c r="G435" s="710"/>
      <c r="H435" s="710"/>
      <c r="I435" s="710"/>
      <c r="J435" s="710"/>
      <c r="K435" s="4">
        <v>1</v>
      </c>
      <c r="L435" s="464"/>
    </row>
    <row r="436" spans="1:12">
      <c r="A436" s="9"/>
      <c r="B436" s="1111" t="str">
        <f>$B$10</f>
        <v xml:space="preserve">                                                            (наименование на разпоредителя с бюджет)</v>
      </c>
      <c r="C436" s="709"/>
      <c r="D436" s="1083"/>
      <c r="E436" s="710"/>
      <c r="F436" s="710"/>
      <c r="G436" s="710"/>
      <c r="H436" s="710"/>
      <c r="I436" s="710"/>
      <c r="J436" s="710"/>
      <c r="K436" s="4">
        <v>1</v>
      </c>
      <c r="L436" s="464"/>
    </row>
    <row r="437" spans="1:12" ht="5.25" customHeight="1">
      <c r="A437" s="9"/>
      <c r="B437" s="1111"/>
      <c r="C437" s="709"/>
      <c r="D437" s="1083"/>
      <c r="E437" s="1239"/>
      <c r="F437" s="710"/>
      <c r="G437" s="710"/>
      <c r="H437" s="710"/>
      <c r="I437" s="710"/>
      <c r="J437" s="710"/>
      <c r="K437" s="4">
        <v>1</v>
      </c>
      <c r="L437" s="464"/>
    </row>
    <row r="438" spans="1:12" ht="27.75" customHeight="1">
      <c r="A438" s="9"/>
      <c r="B438" s="2245" t="str">
        <f>$B$12</f>
        <v>Съвет за електронни медии</v>
      </c>
      <c r="C438" s="2246"/>
      <c r="D438" s="2247"/>
      <c r="E438" s="1356" t="s">
        <v>1305</v>
      </c>
      <c r="F438" s="1867" t="str">
        <f>$F$12</f>
        <v>4400</v>
      </c>
      <c r="G438" s="710"/>
      <c r="H438" s="710"/>
      <c r="I438" s="710"/>
      <c r="J438" s="710"/>
      <c r="K438" s="4">
        <v>1</v>
      </c>
      <c r="L438" s="464"/>
    </row>
    <row r="439" spans="1:12">
      <c r="A439" s="9"/>
      <c r="B439" s="1357" t="str">
        <f>$B$13</f>
        <v xml:space="preserve">                                             (наименование на първостепенния разпоредител с бюджет)</v>
      </c>
      <c r="C439" s="1082"/>
      <c r="D439" s="710"/>
      <c r="E439" s="1239"/>
      <c r="F439" s="710"/>
      <c r="G439" s="710"/>
      <c r="H439" s="710"/>
      <c r="I439" s="710"/>
      <c r="J439" s="710"/>
      <c r="K439" s="4">
        <v>1</v>
      </c>
      <c r="L439" s="464"/>
    </row>
    <row r="440" spans="1:12" ht="19.5">
      <c r="A440" s="9"/>
      <c r="B440" s="710"/>
      <c r="C440" s="710"/>
      <c r="D440" s="1463" t="s">
        <v>1430</v>
      </c>
      <c r="E440" s="1120">
        <f>$E$15</f>
        <v>0</v>
      </c>
      <c r="F440" s="1458" t="str">
        <f>+$F$15</f>
        <v>БЮДЖЕТ</v>
      </c>
      <c r="G440" s="710"/>
      <c r="H440" s="710"/>
      <c r="I440" s="710"/>
      <c r="J440" s="710"/>
      <c r="K440" s="4">
        <v>1</v>
      </c>
      <c r="L440" s="464"/>
    </row>
    <row r="441" spans="1:12" ht="21" customHeight="1">
      <c r="A441" s="9"/>
      <c r="B441" s="710"/>
      <c r="C441" s="710"/>
      <c r="D441" s="710"/>
      <c r="E441" s="710"/>
      <c r="F441" s="710"/>
      <c r="G441" s="710"/>
      <c r="H441" s="710"/>
      <c r="I441" s="710"/>
      <c r="J441" s="710"/>
      <c r="K441" s="4">
        <v>1</v>
      </c>
      <c r="L441" s="464"/>
    </row>
    <row r="442" spans="1:12" ht="22.5" customHeight="1" thickBot="1">
      <c r="A442" s="9"/>
      <c r="B442" s="1390"/>
      <c r="C442" s="1080"/>
      <c r="D442" s="1100"/>
      <c r="E442" s="710"/>
      <c r="F442" s="1123"/>
      <c r="G442" s="1123"/>
      <c r="H442" s="1123"/>
      <c r="I442" s="1123"/>
      <c r="J442" s="1124" t="s">
        <v>740</v>
      </c>
      <c r="K442" s="4">
        <v>1</v>
      </c>
      <c r="L442" s="464"/>
    </row>
    <row r="443" spans="1:12" ht="48" customHeight="1">
      <c r="A443" s="9"/>
      <c r="B443" s="1391"/>
      <c r="C443" s="1391"/>
      <c r="D443" s="1392" t="s">
        <v>1351</v>
      </c>
      <c r="E443" s="1393" t="s">
        <v>2219</v>
      </c>
      <c r="F443" s="679" t="s">
        <v>1371</v>
      </c>
      <c r="G443" s="1394" t="s">
        <v>1317</v>
      </c>
      <c r="H443" s="1395" t="s">
        <v>1016</v>
      </c>
      <c r="I443" s="1396" t="s">
        <v>1306</v>
      </c>
      <c r="J443" s="1397" t="s">
        <v>1307</v>
      </c>
      <c r="K443" s="4">
        <v>1</v>
      </c>
      <c r="L443" s="464"/>
    </row>
    <row r="444" spans="1:12" ht="19.5" thickBot="1">
      <c r="A444" s="9"/>
      <c r="B444" s="1398"/>
      <c r="C444" s="1141"/>
      <c r="D444" s="1399" t="s">
        <v>1291</v>
      </c>
      <c r="E444" s="1400" t="s">
        <v>344</v>
      </c>
      <c r="F444" s="1401" t="s">
        <v>1372</v>
      </c>
      <c r="G444" s="1402" t="s">
        <v>1029</v>
      </c>
      <c r="H444" s="465" t="s">
        <v>1030</v>
      </c>
      <c r="I444" s="465" t="s">
        <v>1003</v>
      </c>
      <c r="J444" s="466" t="s">
        <v>1288</v>
      </c>
      <c r="K444" s="4">
        <v>1</v>
      </c>
      <c r="L444" s="464"/>
    </row>
    <row r="445" spans="1:12" ht="21" customHeight="1" thickTop="1">
      <c r="A445" s="9"/>
      <c r="B445" s="1080"/>
      <c r="C445" s="1232"/>
      <c r="D445" s="1403" t="s">
        <v>1350</v>
      </c>
      <c r="E445" s="1404">
        <f t="shared" ref="E445:J445" si="91">+E169-E301+E419+E429</f>
        <v>0</v>
      </c>
      <c r="F445" s="1404">
        <f t="shared" si="91"/>
        <v>0</v>
      </c>
      <c r="G445" s="1405">
        <f t="shared" si="91"/>
        <v>-2257</v>
      </c>
      <c r="H445" s="1406">
        <f t="shared" si="91"/>
        <v>0</v>
      </c>
      <c r="I445" s="1406">
        <f t="shared" si="91"/>
        <v>2257</v>
      </c>
      <c r="J445" s="1407">
        <f t="shared" si="91"/>
        <v>0</v>
      </c>
      <c r="K445" s="4">
        <v>1</v>
      </c>
      <c r="L445" s="464"/>
    </row>
    <row r="446" spans="1:12" ht="16.5" thickBot="1">
      <c r="A446" s="9"/>
      <c r="B446" s="1080"/>
      <c r="C446" s="1081"/>
      <c r="D446" s="1408" t="s">
        <v>1349</v>
      </c>
      <c r="E446" s="1409">
        <f t="shared" ref="E446:J447" si="92">+E597</f>
        <v>0</v>
      </c>
      <c r="F446" s="1409">
        <f t="shared" si="92"/>
        <v>0</v>
      </c>
      <c r="G446" s="1410">
        <f t="shared" si="92"/>
        <v>2257</v>
      </c>
      <c r="H446" s="1411">
        <f t="shared" si="92"/>
        <v>0</v>
      </c>
      <c r="I446" s="1411">
        <f t="shared" si="92"/>
        <v>-2257</v>
      </c>
      <c r="J446" s="1412">
        <f t="shared" si="92"/>
        <v>0</v>
      </c>
      <c r="K446" s="4">
        <v>1</v>
      </c>
      <c r="L446" s="464"/>
    </row>
    <row r="447" spans="1:12" ht="18.75" customHeight="1" thickTop="1">
      <c r="A447" s="9"/>
      <c r="B447" s="1080"/>
      <c r="C447" s="1081"/>
      <c r="D447" s="1425">
        <f>+IF(+SUM(E447:J447)=0,0,"Контрола: дефицит/излишък = финансиране с обратен знак (V. + VІ. = 0)")</f>
        <v>0</v>
      </c>
      <c r="E447" s="2017">
        <f t="shared" si="92"/>
        <v>0</v>
      </c>
      <c r="F447" s="2017">
        <f t="shared" si="92"/>
        <v>0</v>
      </c>
      <c r="G447" s="2018">
        <f t="shared" si="92"/>
        <v>0</v>
      </c>
      <c r="H447" s="2018">
        <f t="shared" si="92"/>
        <v>0</v>
      </c>
      <c r="I447" s="2018">
        <f t="shared" si="92"/>
        <v>0</v>
      </c>
      <c r="J447" s="2018">
        <f t="shared" si="92"/>
        <v>0</v>
      </c>
      <c r="K447" s="4">
        <v>1</v>
      </c>
      <c r="L447" s="464"/>
    </row>
    <row r="448" spans="1:12">
      <c r="A448" s="9"/>
      <c r="B448" s="1413"/>
      <c r="C448" s="1413"/>
      <c r="D448" s="1414"/>
      <c r="E448" s="1415"/>
      <c r="F448" s="1415"/>
      <c r="G448" s="1415"/>
      <c r="H448" s="1415"/>
      <c r="I448" s="1415"/>
      <c r="J448" s="1415"/>
      <c r="K448" s="4">
        <v>1</v>
      </c>
      <c r="L448" s="464"/>
    </row>
    <row r="449" spans="1:26" ht="20.25" customHeight="1">
      <c r="A449" s="9"/>
      <c r="B449" s="2248" t="str">
        <f>$B$7</f>
        <v>ОТЧЕТНИ ДАННИ ПО ЕБК ЗА ИЗПЪЛНЕНИЕТО НА БЮДЖЕТА</v>
      </c>
      <c r="C449" s="2249"/>
      <c r="D449" s="2249"/>
      <c r="E449" s="710"/>
      <c r="F449" s="710"/>
      <c r="G449" s="710"/>
      <c r="H449" s="710"/>
      <c r="I449" s="710"/>
      <c r="J449" s="1104"/>
      <c r="K449" s="4">
        <v>1</v>
      </c>
      <c r="L449" s="464"/>
    </row>
    <row r="450" spans="1:26" ht="18.75" customHeight="1">
      <c r="A450" s="9"/>
      <c r="B450" s="709"/>
      <c r="C450" s="1080"/>
      <c r="D450" s="1105"/>
      <c r="E450" s="1106" t="s">
        <v>1333</v>
      </c>
      <c r="F450" s="1106" t="s">
        <v>644</v>
      </c>
      <c r="G450" s="710"/>
      <c r="H450" s="710"/>
      <c r="I450" s="710"/>
      <c r="J450" s="710"/>
      <c r="K450" s="4">
        <v>1</v>
      </c>
      <c r="L450" s="464"/>
    </row>
    <row r="451" spans="1:26" ht="27" customHeight="1">
      <c r="A451" s="9"/>
      <c r="B451" s="2238" t="str">
        <f>$B$9</f>
        <v>Съвет за електронни медии</v>
      </c>
      <c r="C451" s="2239"/>
      <c r="D451" s="2240"/>
      <c r="E451" s="1022">
        <f>$E$9</f>
        <v>43466</v>
      </c>
      <c r="F451" s="1355">
        <f>$F$9</f>
        <v>43830</v>
      </c>
      <c r="G451" s="710"/>
      <c r="H451" s="710"/>
      <c r="I451" s="710"/>
      <c r="J451" s="710"/>
      <c r="K451" s="4">
        <v>1</v>
      </c>
      <c r="L451" s="464"/>
    </row>
    <row r="452" spans="1:26">
      <c r="A452" s="9"/>
      <c r="B452" s="1111" t="str">
        <f>$B$10</f>
        <v xml:space="preserve">                                                            (наименование на разпоредителя с бюджет)</v>
      </c>
      <c r="C452" s="709"/>
      <c r="D452" s="1083"/>
      <c r="E452" s="710"/>
      <c r="F452" s="710"/>
      <c r="G452" s="710"/>
      <c r="H452" s="710"/>
      <c r="I452" s="710"/>
      <c r="J452" s="710"/>
      <c r="K452" s="4">
        <v>1</v>
      </c>
      <c r="L452" s="464"/>
    </row>
    <row r="453" spans="1:26" ht="5.25" customHeight="1">
      <c r="A453" s="9"/>
      <c r="B453" s="1111"/>
      <c r="C453" s="709"/>
      <c r="D453" s="1083"/>
      <c r="E453" s="1239"/>
      <c r="F453" s="710"/>
      <c r="G453" s="710"/>
      <c r="H453" s="710"/>
      <c r="I453" s="710"/>
      <c r="J453" s="710"/>
      <c r="K453" s="4">
        <v>1</v>
      </c>
      <c r="L453" s="464"/>
    </row>
    <row r="454" spans="1:26" ht="27" customHeight="1">
      <c r="A454" s="9"/>
      <c r="B454" s="2245" t="str">
        <f>$B$12</f>
        <v>Съвет за електронни медии</v>
      </c>
      <c r="C454" s="2246"/>
      <c r="D454" s="2247"/>
      <c r="E454" s="1356" t="s">
        <v>1305</v>
      </c>
      <c r="F454" s="1867" t="str">
        <f>$F$12</f>
        <v>4400</v>
      </c>
      <c r="G454" s="710"/>
      <c r="H454" s="710"/>
      <c r="I454" s="710"/>
      <c r="J454" s="710"/>
      <c r="K454" s="4">
        <v>1</v>
      </c>
      <c r="L454" s="464"/>
    </row>
    <row r="455" spans="1:26">
      <c r="A455" s="9"/>
      <c r="B455" s="710"/>
      <c r="C455" s="1082"/>
      <c r="D455" s="710"/>
      <c r="E455" s="1239"/>
      <c r="F455" s="710"/>
      <c r="G455" s="710"/>
      <c r="H455" s="710"/>
      <c r="I455" s="710"/>
      <c r="J455" s="710"/>
      <c r="K455" s="4">
        <v>1</v>
      </c>
      <c r="L455" s="464"/>
    </row>
    <row r="456" spans="1:26" ht="19.5">
      <c r="A456" s="9"/>
      <c r="B456" s="1118"/>
      <c r="C456" s="710"/>
      <c r="D456" s="1463" t="s">
        <v>1430</v>
      </c>
      <c r="E456" s="1120">
        <f>$E$15</f>
        <v>0</v>
      </c>
      <c r="F456" s="1458" t="str">
        <f>+$F$15</f>
        <v>БЮДЖЕТ</v>
      </c>
      <c r="G456" s="710"/>
      <c r="H456" s="1121"/>
      <c r="I456" s="710"/>
      <c r="J456" s="1121"/>
      <c r="K456" s="4">
        <v>1</v>
      </c>
      <c r="L456" s="464"/>
    </row>
    <row r="457" spans="1:26" ht="14.25" customHeight="1" thickBot="1">
      <c r="A457" s="9"/>
      <c r="B457" s="709"/>
      <c r="C457" s="1080"/>
      <c r="D457" s="1105"/>
      <c r="E457" s="710"/>
      <c r="F457" s="1123"/>
      <c r="G457" s="1123"/>
      <c r="H457" s="1123"/>
      <c r="I457" s="1123"/>
      <c r="J457" s="1124" t="s">
        <v>740</v>
      </c>
      <c r="K457" s="4">
        <v>1</v>
      </c>
      <c r="L457" s="464"/>
    </row>
    <row r="458" spans="1:26" ht="22.5" customHeight="1">
      <c r="A458" s="9"/>
      <c r="B458" s="1426" t="s">
        <v>1437</v>
      </c>
      <c r="C458" s="1427"/>
      <c r="D458" s="1430"/>
      <c r="E458" s="1431" t="s">
        <v>742</v>
      </c>
      <c r="F458" s="1432" t="s">
        <v>1320</v>
      </c>
      <c r="G458" s="1433"/>
      <c r="H458" s="1434"/>
      <c r="I458" s="1433"/>
      <c r="J458" s="1435"/>
      <c r="K458" s="4">
        <v>1</v>
      </c>
      <c r="L458" s="464"/>
    </row>
    <row r="459" spans="1:26" ht="60" customHeight="1">
      <c r="A459" s="9"/>
      <c r="B459" s="1428" t="s">
        <v>692</v>
      </c>
      <c r="C459" s="1429" t="s">
        <v>744</v>
      </c>
      <c r="D459" s="1416" t="s">
        <v>329</v>
      </c>
      <c r="E459" s="1436">
        <f>$C$3</f>
        <v>2019</v>
      </c>
      <c r="F459" s="1437" t="s">
        <v>1318</v>
      </c>
      <c r="G459" s="1417" t="s">
        <v>1317</v>
      </c>
      <c r="H459" s="1418" t="s">
        <v>1016</v>
      </c>
      <c r="I459" s="1419" t="s">
        <v>1306</v>
      </c>
      <c r="J459" s="1420" t="s">
        <v>1307</v>
      </c>
      <c r="K459" s="4">
        <v>1</v>
      </c>
      <c r="L459" s="464"/>
    </row>
    <row r="460" spans="1:26" ht="18.75">
      <c r="A460" s="9">
        <v>1</v>
      </c>
      <c r="B460" s="1421"/>
      <c r="C460" s="1422"/>
      <c r="D460" s="1423" t="s">
        <v>1002</v>
      </c>
      <c r="E460" s="1400" t="s">
        <v>344</v>
      </c>
      <c r="F460" s="1400" t="s">
        <v>345</v>
      </c>
      <c r="G460" s="1402" t="s">
        <v>1029</v>
      </c>
      <c r="H460" s="465" t="s">
        <v>1030</v>
      </c>
      <c r="I460" s="465" t="s">
        <v>1003</v>
      </c>
      <c r="J460" s="466" t="s">
        <v>1288</v>
      </c>
      <c r="K460" s="4">
        <v>1</v>
      </c>
      <c r="L460" s="464"/>
    </row>
    <row r="461" spans="1:26" s="285" customFormat="1" ht="18.75" hidden="1" customHeight="1">
      <c r="A461" s="8">
        <v>5</v>
      </c>
      <c r="B461" s="470">
        <v>7000</v>
      </c>
      <c r="C461" s="2225" t="s">
        <v>1242</v>
      </c>
      <c r="D461" s="2226"/>
      <c r="E461" s="1698">
        <f t="shared" ref="E461:J461" si="93">SUM(E462:E464)</f>
        <v>0</v>
      </c>
      <c r="F461" s="596">
        <f t="shared" si="93"/>
        <v>0</v>
      </c>
      <c r="G461" s="661">
        <f t="shared" si="93"/>
        <v>0</v>
      </c>
      <c r="H461" s="662">
        <f t="shared" si="93"/>
        <v>0</v>
      </c>
      <c r="I461" s="663">
        <f t="shared" si="93"/>
        <v>0</v>
      </c>
      <c r="J461" s="630">
        <f t="shared" si="93"/>
        <v>0</v>
      </c>
      <c r="K461" s="1490" t="str">
        <f t="shared" ref="K461:K524" si="94">(IF($E461&lt;&gt;0,$K$2,IF($F461&lt;&gt;0,$K$2,IF($G461&lt;&gt;0,$K$2,IF($H461&lt;&gt;0,$K$2,IF($I461&lt;&gt;0,$K$2,IF($J461&lt;&gt;0,$K$2,"")))))))</f>
        <v/>
      </c>
      <c r="L461" s="619"/>
      <c r="M461" s="1932"/>
      <c r="N461" s="283"/>
      <c r="O461" s="283"/>
      <c r="P461" s="283"/>
      <c r="Q461" s="283"/>
      <c r="R461" s="283"/>
      <c r="S461" s="283"/>
      <c r="T461" s="283"/>
      <c r="U461" s="283"/>
      <c r="V461" s="283"/>
      <c r="W461" s="283"/>
      <c r="X461" s="283"/>
      <c r="Y461" s="283"/>
      <c r="Z461" s="283"/>
    </row>
    <row r="462" spans="1:26" ht="18.75" hidden="1" customHeight="1">
      <c r="A462" s="9">
        <v>10</v>
      </c>
      <c r="B462" s="315"/>
      <c r="C462" s="226">
        <v>7001</v>
      </c>
      <c r="D462" s="400" t="s">
        <v>959</v>
      </c>
      <c r="E462" s="576"/>
      <c r="F462" s="577">
        <f>G462+H462+I462+J462</f>
        <v>0</v>
      </c>
      <c r="G462" s="475"/>
      <c r="H462" s="476"/>
      <c r="I462" s="476"/>
      <c r="J462" s="477"/>
      <c r="K462" s="1490" t="str">
        <f t="shared" si="94"/>
        <v/>
      </c>
      <c r="L462" s="619"/>
    </row>
    <row r="463" spans="1:26" ht="18.75" hidden="1" customHeight="1">
      <c r="A463" s="10">
        <v>20</v>
      </c>
      <c r="B463" s="315"/>
      <c r="C463" s="228">
        <v>7003</v>
      </c>
      <c r="D463" s="264" t="s">
        <v>1243</v>
      </c>
      <c r="E463" s="578"/>
      <c r="F463" s="579">
        <f>G463+H463+I463+J463</f>
        <v>0</v>
      </c>
      <c r="G463" s="478"/>
      <c r="H463" s="479"/>
      <c r="I463" s="479"/>
      <c r="J463" s="480"/>
      <c r="K463" s="1490" t="str">
        <f t="shared" si="94"/>
        <v/>
      </c>
      <c r="L463" s="619"/>
      <c r="N463" s="285"/>
      <c r="O463" s="285"/>
      <c r="P463" s="285"/>
      <c r="Q463" s="285"/>
      <c r="R463" s="285"/>
      <c r="S463" s="285"/>
      <c r="T463" s="285"/>
      <c r="U463" s="285"/>
      <c r="V463" s="285"/>
      <c r="W463" s="285"/>
      <c r="X463" s="285"/>
      <c r="Y463" s="285"/>
      <c r="Z463" s="285"/>
    </row>
    <row r="464" spans="1:26" ht="18.75" hidden="1" customHeight="1">
      <c r="A464" s="10">
        <v>25</v>
      </c>
      <c r="B464" s="315"/>
      <c r="C464" s="231">
        <v>7010</v>
      </c>
      <c r="D464" s="268" t="s">
        <v>1244</v>
      </c>
      <c r="E464" s="584"/>
      <c r="F464" s="585">
        <f>G464+H464+I464+J464</f>
        <v>0</v>
      </c>
      <c r="G464" s="487"/>
      <c r="H464" s="488"/>
      <c r="I464" s="488"/>
      <c r="J464" s="489"/>
      <c r="K464" s="1490" t="str">
        <f t="shared" si="94"/>
        <v/>
      </c>
      <c r="L464" s="619"/>
    </row>
    <row r="465" spans="1:245" s="285" customFormat="1" ht="18.75" hidden="1" customHeight="1">
      <c r="A465" s="8">
        <v>30</v>
      </c>
      <c r="B465" s="470">
        <v>7100</v>
      </c>
      <c r="C465" s="2224" t="s">
        <v>1245</v>
      </c>
      <c r="D465" s="2224"/>
      <c r="E465" s="1698">
        <f t="shared" ref="E465:J465" si="95">+E466+E467</f>
        <v>0</v>
      </c>
      <c r="F465" s="596">
        <f t="shared" si="95"/>
        <v>0</v>
      </c>
      <c r="G465" s="664">
        <f t="shared" si="95"/>
        <v>0</v>
      </c>
      <c r="H465" s="662">
        <f t="shared" si="95"/>
        <v>0</v>
      </c>
      <c r="I465" s="662">
        <f t="shared" si="95"/>
        <v>0</v>
      </c>
      <c r="J465" s="630">
        <f t="shared" si="95"/>
        <v>0</v>
      </c>
      <c r="K465" s="1490" t="str">
        <f t="shared" si="94"/>
        <v/>
      </c>
      <c r="L465" s="619"/>
      <c r="M465" s="1932"/>
      <c r="N465" s="283"/>
      <c r="O465" s="283"/>
      <c r="P465" s="283"/>
      <c r="Q465" s="283"/>
      <c r="R465" s="283"/>
      <c r="S465" s="283"/>
      <c r="T465" s="283"/>
      <c r="U465" s="283"/>
      <c r="V465" s="283"/>
      <c r="W465" s="283"/>
      <c r="X465" s="283"/>
      <c r="Y465" s="283"/>
      <c r="Z465" s="283"/>
    </row>
    <row r="466" spans="1:245" ht="18.75" hidden="1" customHeight="1">
      <c r="A466" s="9">
        <v>35</v>
      </c>
      <c r="B466" s="315"/>
      <c r="C466" s="226">
        <v>7101</v>
      </c>
      <c r="D466" s="407" t="s">
        <v>1246</v>
      </c>
      <c r="E466" s="576"/>
      <c r="F466" s="577">
        <f>G466+H466+I466+J466</f>
        <v>0</v>
      </c>
      <c r="G466" s="475"/>
      <c r="H466" s="476"/>
      <c r="I466" s="476"/>
      <c r="J466" s="477"/>
      <c r="K466" s="1490" t="str">
        <f t="shared" si="94"/>
        <v/>
      </c>
      <c r="L466" s="619"/>
    </row>
    <row r="467" spans="1:245" ht="18.75" hidden="1" customHeight="1">
      <c r="A467" s="9">
        <v>40</v>
      </c>
      <c r="B467" s="315"/>
      <c r="C467" s="231">
        <v>7102</v>
      </c>
      <c r="D467" s="268" t="s">
        <v>1247</v>
      </c>
      <c r="E467" s="584"/>
      <c r="F467" s="585">
        <f>G467+H467+I467+J467</f>
        <v>0</v>
      </c>
      <c r="G467" s="487"/>
      <c r="H467" s="488"/>
      <c r="I467" s="488"/>
      <c r="J467" s="489"/>
      <c r="K467" s="1490" t="str">
        <f t="shared" si="94"/>
        <v/>
      </c>
      <c r="L467" s="619"/>
      <c r="N467" s="285"/>
      <c r="O467" s="285"/>
      <c r="P467" s="285"/>
      <c r="Q467" s="285"/>
      <c r="R467" s="285"/>
      <c r="S467" s="285"/>
      <c r="T467" s="285"/>
      <c r="U467" s="285"/>
      <c r="V467" s="285"/>
      <c r="W467" s="285"/>
      <c r="X467" s="285"/>
      <c r="Y467" s="285"/>
      <c r="Z467" s="285"/>
    </row>
    <row r="468" spans="1:245" s="285" customFormat="1" ht="18.75" hidden="1" customHeight="1">
      <c r="A468" s="8">
        <v>45</v>
      </c>
      <c r="B468" s="470">
        <v>7200</v>
      </c>
      <c r="C468" s="2224" t="s">
        <v>2146</v>
      </c>
      <c r="D468" s="2224"/>
      <c r="E468" s="1698">
        <f t="shared" ref="E468:J468" si="96">+E469+E470</f>
        <v>0</v>
      </c>
      <c r="F468" s="596">
        <f t="shared" si="96"/>
        <v>0</v>
      </c>
      <c r="G468" s="664">
        <f t="shared" si="96"/>
        <v>0</v>
      </c>
      <c r="H468" s="662">
        <f t="shared" si="96"/>
        <v>0</v>
      </c>
      <c r="I468" s="662">
        <f t="shared" si="96"/>
        <v>0</v>
      </c>
      <c r="J468" s="630">
        <f t="shared" si="96"/>
        <v>0</v>
      </c>
      <c r="K468" s="1490" t="str">
        <f t="shared" si="94"/>
        <v/>
      </c>
      <c r="L468" s="619"/>
      <c r="M468" s="1932"/>
      <c r="N468" s="283"/>
      <c r="O468" s="283"/>
      <c r="P468" s="283"/>
      <c r="Q468" s="283"/>
      <c r="R468" s="283"/>
      <c r="S468" s="283"/>
      <c r="T468" s="283"/>
      <c r="U468" s="283"/>
      <c r="V468" s="283"/>
      <c r="W468" s="283"/>
      <c r="X468" s="283"/>
      <c r="Y468" s="283"/>
      <c r="Z468" s="283"/>
    </row>
    <row r="469" spans="1:245" ht="18.75" hidden="1" customHeight="1">
      <c r="A469" s="9">
        <v>50</v>
      </c>
      <c r="B469" s="315"/>
      <c r="C469" s="606">
        <v>7201</v>
      </c>
      <c r="D469" s="607" t="s">
        <v>2147</v>
      </c>
      <c r="E469" s="608"/>
      <c r="F469" s="609">
        <f>G469+H469+I469+J469</f>
        <v>0</v>
      </c>
      <c r="G469" s="665"/>
      <c r="H469" s="666"/>
      <c r="I469" s="666"/>
      <c r="J469" s="631"/>
      <c r="K469" s="1490" t="str">
        <f t="shared" si="94"/>
        <v/>
      </c>
      <c r="L469" s="619"/>
    </row>
    <row r="470" spans="1:245" ht="18.75" hidden="1" customHeight="1">
      <c r="A470" s="9">
        <v>55</v>
      </c>
      <c r="B470" s="315"/>
      <c r="C470" s="252">
        <v>7202</v>
      </c>
      <c r="D470" s="610" t="s">
        <v>2148</v>
      </c>
      <c r="E470" s="594"/>
      <c r="F470" s="595">
        <f>G470+H470+I470+J470</f>
        <v>0</v>
      </c>
      <c r="G470" s="542"/>
      <c r="H470" s="543"/>
      <c r="I470" s="543"/>
      <c r="J470" s="544"/>
      <c r="K470" s="1490" t="str">
        <f t="shared" si="94"/>
        <v/>
      </c>
      <c r="L470" s="619"/>
      <c r="N470" s="285"/>
      <c r="O470" s="285"/>
      <c r="P470" s="285"/>
      <c r="Q470" s="285"/>
      <c r="R470" s="285"/>
      <c r="S470" s="285"/>
      <c r="T470" s="285"/>
      <c r="U470" s="285"/>
      <c r="V470" s="285"/>
      <c r="W470" s="285"/>
      <c r="X470" s="285"/>
      <c r="Y470" s="285"/>
      <c r="Z470" s="285"/>
    </row>
    <row r="471" spans="1:245" s="285" customFormat="1" ht="18.75" hidden="1" customHeight="1">
      <c r="A471" s="8">
        <v>60</v>
      </c>
      <c r="B471" s="470">
        <v>7300</v>
      </c>
      <c r="C471" s="2225" t="s">
        <v>1248</v>
      </c>
      <c r="D471" s="2226"/>
      <c r="E471" s="1698">
        <f t="shared" ref="E471:J471" si="97">SUM(E472:E477)</f>
        <v>0</v>
      </c>
      <c r="F471" s="596">
        <f t="shared" si="97"/>
        <v>0</v>
      </c>
      <c r="G471" s="664">
        <f t="shared" si="97"/>
        <v>0</v>
      </c>
      <c r="H471" s="1478">
        <f t="shared" si="97"/>
        <v>0</v>
      </c>
      <c r="I471" s="662">
        <f t="shared" si="97"/>
        <v>0</v>
      </c>
      <c r="J471" s="1479">
        <f t="shared" si="97"/>
        <v>0</v>
      </c>
      <c r="K471" s="1490" t="str">
        <f t="shared" si="94"/>
        <v/>
      </c>
      <c r="L471" s="619"/>
      <c r="M471" s="1932"/>
      <c r="N471" s="283"/>
      <c r="O471" s="283"/>
      <c r="P471" s="283"/>
      <c r="Q471" s="283"/>
      <c r="R471" s="283"/>
      <c r="S471" s="283"/>
      <c r="T471" s="283"/>
      <c r="U471" s="283"/>
      <c r="V471" s="283"/>
      <c r="W471" s="283"/>
      <c r="X471" s="283"/>
      <c r="Y471" s="283"/>
      <c r="Z471" s="283"/>
    </row>
    <row r="472" spans="1:245" ht="18.75" hidden="1" customHeight="1">
      <c r="A472" s="9">
        <v>65</v>
      </c>
      <c r="B472" s="225"/>
      <c r="C472" s="606">
        <v>7320</v>
      </c>
      <c r="D472" s="611" t="s">
        <v>1249</v>
      </c>
      <c r="E472" s="612"/>
      <c r="F472" s="609">
        <f t="shared" ref="F472:F477" si="98">G472+H472+I472+J472</f>
        <v>0</v>
      </c>
      <c r="G472" s="665"/>
      <c r="H472" s="476"/>
      <c r="I472" s="476"/>
      <c r="J472" s="477"/>
      <c r="K472" s="1490" t="str">
        <f t="shared" si="94"/>
        <v/>
      </c>
      <c r="L472" s="619"/>
    </row>
    <row r="473" spans="1:245" ht="31.5" hidden="1">
      <c r="A473" s="9">
        <v>85</v>
      </c>
      <c r="B473" s="225"/>
      <c r="C473" s="252">
        <v>7369</v>
      </c>
      <c r="D473" s="625" t="s">
        <v>1250</v>
      </c>
      <c r="E473" s="626"/>
      <c r="F473" s="595">
        <f t="shared" si="98"/>
        <v>0</v>
      </c>
      <c r="G473" s="542"/>
      <c r="H473" s="482"/>
      <c r="I473" s="482"/>
      <c r="J473" s="483"/>
      <c r="K473" s="1490" t="str">
        <f t="shared" si="94"/>
        <v/>
      </c>
      <c r="L473" s="619"/>
      <c r="N473" s="285"/>
      <c r="O473" s="285"/>
      <c r="P473" s="285"/>
      <c r="Q473" s="285"/>
      <c r="R473" s="285"/>
      <c r="S473" s="285"/>
      <c r="T473" s="285"/>
      <c r="U473" s="285"/>
      <c r="V473" s="285"/>
      <c r="W473" s="285"/>
      <c r="X473" s="285"/>
      <c r="Y473" s="285"/>
      <c r="Z473" s="285"/>
    </row>
    <row r="474" spans="1:245" ht="31.5" hidden="1">
      <c r="A474" s="9">
        <v>90</v>
      </c>
      <c r="B474" s="225"/>
      <c r="C474" s="313">
        <v>7370</v>
      </c>
      <c r="D474" s="314" t="s">
        <v>1251</v>
      </c>
      <c r="E474" s="627"/>
      <c r="F474" s="628">
        <f t="shared" si="98"/>
        <v>0</v>
      </c>
      <c r="G474" s="667"/>
      <c r="H474" s="668"/>
      <c r="I474" s="668"/>
      <c r="J474" s="632"/>
      <c r="K474" s="1490" t="str">
        <f t="shared" si="94"/>
        <v/>
      </c>
      <c r="L474" s="619"/>
    </row>
    <row r="475" spans="1:245" ht="18.75" hidden="1" customHeight="1">
      <c r="A475" s="9">
        <v>95</v>
      </c>
      <c r="B475" s="225"/>
      <c r="C475" s="606">
        <v>7391</v>
      </c>
      <c r="D475" s="613" t="s">
        <v>1252</v>
      </c>
      <c r="E475" s="608"/>
      <c r="F475" s="609">
        <f t="shared" si="98"/>
        <v>0</v>
      </c>
      <c r="G475" s="665"/>
      <c r="H475" s="485"/>
      <c r="I475" s="485"/>
      <c r="J475" s="486"/>
      <c r="K475" s="1490" t="str">
        <f t="shared" si="94"/>
        <v/>
      </c>
      <c r="L475" s="619"/>
    </row>
    <row r="476" spans="1:245" ht="18.75" hidden="1" customHeight="1">
      <c r="A476" s="9">
        <v>100</v>
      </c>
      <c r="B476" s="225"/>
      <c r="C476" s="228">
        <v>7392</v>
      </c>
      <c r="D476" s="399" t="s">
        <v>1253</v>
      </c>
      <c r="E476" s="578"/>
      <c r="F476" s="579">
        <f t="shared" si="98"/>
        <v>0</v>
      </c>
      <c r="G476" s="478"/>
      <c r="H476" s="479"/>
      <c r="I476" s="479"/>
      <c r="J476" s="480"/>
      <c r="K476" s="1490" t="str">
        <f t="shared" si="94"/>
        <v/>
      </c>
      <c r="L476" s="619"/>
    </row>
    <row r="477" spans="1:245" ht="18.75" hidden="1" customHeight="1">
      <c r="A477" s="9">
        <v>105</v>
      </c>
      <c r="B477" s="225"/>
      <c r="C477" s="252">
        <v>7393</v>
      </c>
      <c r="D477" s="263" t="s">
        <v>1254</v>
      </c>
      <c r="E477" s="594"/>
      <c r="F477" s="595">
        <f t="shared" si="98"/>
        <v>0</v>
      </c>
      <c r="G477" s="542"/>
      <c r="H477" s="488"/>
      <c r="I477" s="488"/>
      <c r="J477" s="489"/>
      <c r="K477" s="1490" t="str">
        <f t="shared" si="94"/>
        <v/>
      </c>
      <c r="L477" s="619"/>
    </row>
    <row r="478" spans="1:245" s="298" customFormat="1" ht="18.75" hidden="1" customHeight="1">
      <c r="A478" s="12">
        <v>110</v>
      </c>
      <c r="B478" s="470">
        <v>7900</v>
      </c>
      <c r="C478" s="2236" t="s">
        <v>1255</v>
      </c>
      <c r="D478" s="2237"/>
      <c r="E478" s="600">
        <f t="shared" ref="E478:J478" si="99">+E479+E480</f>
        <v>0</v>
      </c>
      <c r="F478" s="599">
        <f t="shared" si="99"/>
        <v>0</v>
      </c>
      <c r="G478" s="669">
        <f t="shared" si="99"/>
        <v>0</v>
      </c>
      <c r="H478" s="670">
        <f t="shared" si="99"/>
        <v>0</v>
      </c>
      <c r="I478" s="670">
        <f t="shared" si="99"/>
        <v>0</v>
      </c>
      <c r="J478" s="633">
        <f t="shared" si="99"/>
        <v>0</v>
      </c>
      <c r="K478" s="1490" t="str">
        <f t="shared" si="94"/>
        <v/>
      </c>
      <c r="L478" s="619"/>
      <c r="M478" s="1932"/>
      <c r="N478" s="283"/>
      <c r="O478" s="283"/>
      <c r="P478" s="283"/>
      <c r="Q478" s="283"/>
      <c r="R478" s="283"/>
      <c r="S478" s="283"/>
      <c r="T478" s="283"/>
      <c r="U478" s="283"/>
      <c r="V478" s="283"/>
      <c r="W478" s="283"/>
      <c r="X478" s="283"/>
      <c r="Y478" s="283"/>
      <c r="Z478" s="283"/>
      <c r="AA478" s="299"/>
      <c r="AB478" s="300"/>
      <c r="AC478" s="300"/>
      <c r="AD478" s="301"/>
      <c r="AE478" s="300"/>
      <c r="AF478" s="300"/>
      <c r="AG478" s="301"/>
      <c r="AH478" s="302"/>
      <c r="AI478" s="302"/>
      <c r="AJ478" s="303"/>
      <c r="AK478" s="302"/>
      <c r="AL478" s="302"/>
      <c r="AM478" s="303"/>
      <c r="AN478" s="302"/>
      <c r="AO478" s="302"/>
      <c r="AP478" s="304"/>
      <c r="AQ478" s="302"/>
      <c r="AR478" s="302"/>
      <c r="AS478" s="303"/>
      <c r="AT478" s="302"/>
      <c r="AU478" s="302"/>
      <c r="AV478" s="303"/>
      <c r="AW478" s="302"/>
      <c r="AX478" s="303"/>
      <c r="AY478" s="304"/>
      <c r="AZ478" s="303"/>
      <c r="BA478" s="303"/>
      <c r="BB478" s="302"/>
      <c r="BC478" s="302"/>
      <c r="BD478" s="303"/>
      <c r="BE478" s="302"/>
      <c r="BG478" s="302"/>
    </row>
    <row r="479" spans="1:245" s="309" customFormat="1" ht="18.75" hidden="1" customHeight="1">
      <c r="A479" s="27">
        <v>115</v>
      </c>
      <c r="B479" s="225"/>
      <c r="C479" s="614">
        <v>7901</v>
      </c>
      <c r="D479" s="615" t="s">
        <v>1256</v>
      </c>
      <c r="E479" s="608"/>
      <c r="F479" s="609">
        <f>G479+H479+I479+J479</f>
        <v>0</v>
      </c>
      <c r="G479" s="665"/>
      <c r="H479" s="476"/>
      <c r="I479" s="476"/>
      <c r="J479" s="477"/>
      <c r="K479" s="1490" t="str">
        <f t="shared" si="94"/>
        <v/>
      </c>
      <c r="L479" s="619"/>
      <c r="M479" s="1932"/>
      <c r="N479" s="283"/>
      <c r="O479" s="283"/>
      <c r="P479" s="283"/>
      <c r="Q479" s="283"/>
      <c r="R479" s="283"/>
      <c r="S479" s="283"/>
      <c r="T479" s="283"/>
      <c r="U479" s="283"/>
      <c r="V479" s="283"/>
      <c r="W479" s="283"/>
      <c r="X479" s="283"/>
      <c r="Y479" s="283"/>
      <c r="Z479" s="283"/>
      <c r="AA479" s="305"/>
      <c r="AB479" s="305"/>
      <c r="AC479" s="306"/>
      <c r="AD479" s="305"/>
      <c r="AE479" s="305"/>
      <c r="AF479" s="306"/>
      <c r="AG479" s="305"/>
      <c r="AH479" s="305"/>
      <c r="AI479" s="306"/>
      <c r="AJ479" s="305"/>
      <c r="AK479" s="305"/>
      <c r="AL479" s="306"/>
      <c r="AM479" s="305"/>
      <c r="AN479" s="305"/>
      <c r="AO479" s="307"/>
      <c r="AP479" s="305"/>
      <c r="AQ479" s="305"/>
      <c r="AR479" s="306"/>
      <c r="AS479" s="305"/>
      <c r="AT479" s="305"/>
      <c r="AU479" s="306"/>
      <c r="AV479" s="305"/>
      <c r="AW479" s="306"/>
      <c r="AX479" s="307"/>
      <c r="AY479" s="306"/>
      <c r="AZ479" s="306"/>
      <c r="BA479" s="305"/>
      <c r="BB479" s="305"/>
      <c r="BC479" s="306"/>
      <c r="BD479" s="305"/>
      <c r="BE479" s="308"/>
      <c r="BF479" s="305"/>
      <c r="BG479" s="308"/>
      <c r="BH479" s="308"/>
      <c r="BI479" s="308"/>
      <c r="BJ479" s="308"/>
      <c r="BK479" s="308"/>
      <c r="BL479" s="308"/>
      <c r="BM479" s="308"/>
      <c r="BN479" s="308"/>
      <c r="BO479" s="308"/>
      <c r="BP479" s="308"/>
      <c r="BQ479" s="308"/>
      <c r="BR479" s="308"/>
      <c r="BS479" s="308"/>
      <c r="BT479" s="308"/>
      <c r="BU479" s="308"/>
      <c r="BV479" s="308"/>
      <c r="BW479" s="308"/>
      <c r="BX479" s="308"/>
      <c r="BY479" s="308"/>
      <c r="BZ479" s="308"/>
      <c r="CA479" s="308"/>
      <c r="CB479" s="308"/>
      <c r="CC479" s="308"/>
      <c r="CD479" s="308"/>
      <c r="CE479" s="308"/>
      <c r="CF479" s="308"/>
      <c r="CG479" s="308"/>
      <c r="CH479" s="308"/>
      <c r="CI479" s="308"/>
      <c r="CJ479" s="308"/>
      <c r="CK479" s="308"/>
      <c r="CL479" s="308"/>
      <c r="CM479" s="308"/>
      <c r="CN479" s="308"/>
      <c r="CO479" s="308"/>
      <c r="CP479" s="308"/>
      <c r="CQ479" s="308"/>
      <c r="CR479" s="308"/>
      <c r="CS479" s="308"/>
      <c r="CT479" s="308"/>
      <c r="CU479" s="308"/>
      <c r="CV479" s="308"/>
      <c r="CW479" s="308"/>
      <c r="CX479" s="308"/>
      <c r="CY479" s="308"/>
      <c r="CZ479" s="308"/>
      <c r="DA479" s="308"/>
      <c r="DB479" s="308"/>
      <c r="DC479" s="308"/>
      <c r="DD479" s="308"/>
      <c r="DE479" s="308"/>
      <c r="DF479" s="308"/>
      <c r="DG479" s="308"/>
      <c r="DH479" s="308"/>
      <c r="DI479" s="308"/>
      <c r="DJ479" s="308"/>
      <c r="DK479" s="308"/>
      <c r="DL479" s="308"/>
      <c r="DM479" s="308"/>
      <c r="DN479" s="308"/>
      <c r="DO479" s="308"/>
      <c r="DP479" s="308"/>
      <c r="DQ479" s="308"/>
      <c r="DR479" s="308"/>
      <c r="DS479" s="308"/>
      <c r="DT479" s="308"/>
      <c r="DU479" s="308"/>
      <c r="DV479" s="308"/>
      <c r="DW479" s="308"/>
      <c r="DX479" s="308"/>
      <c r="DY479" s="308"/>
      <c r="DZ479" s="308"/>
      <c r="EA479" s="308"/>
      <c r="EB479" s="308"/>
      <c r="EC479" s="308"/>
      <c r="ED479" s="308"/>
      <c r="EE479" s="308"/>
      <c r="EF479" s="308"/>
      <c r="EG479" s="308"/>
      <c r="EH479" s="308"/>
      <c r="EI479" s="308"/>
      <c r="EJ479" s="308"/>
      <c r="EK479" s="308"/>
      <c r="EL479" s="308"/>
      <c r="EM479" s="308"/>
      <c r="EN479" s="308"/>
      <c r="EO479" s="308"/>
      <c r="EP479" s="308"/>
      <c r="EQ479" s="308"/>
      <c r="ER479" s="308"/>
      <c r="ES479" s="308"/>
      <c r="ET479" s="308"/>
      <c r="EU479" s="308"/>
      <c r="EV479" s="308"/>
      <c r="EW479" s="308"/>
      <c r="EX479" s="308"/>
      <c r="EY479" s="308"/>
      <c r="EZ479" s="308"/>
      <c r="FA479" s="308"/>
      <c r="FB479" s="308"/>
      <c r="FC479" s="308"/>
      <c r="FD479" s="308"/>
      <c r="FE479" s="308"/>
      <c r="FF479" s="308"/>
      <c r="FG479" s="308"/>
      <c r="FH479" s="308"/>
      <c r="FI479" s="308"/>
      <c r="FJ479" s="308"/>
      <c r="FK479" s="308"/>
      <c r="FL479" s="308"/>
      <c r="FM479" s="308"/>
      <c r="FN479" s="308"/>
      <c r="FO479" s="308"/>
      <c r="FP479" s="308"/>
      <c r="FQ479" s="308"/>
      <c r="FR479" s="308"/>
      <c r="FS479" s="308"/>
      <c r="FT479" s="308"/>
      <c r="FU479" s="308"/>
      <c r="FV479" s="308"/>
      <c r="FW479" s="308"/>
      <c r="FX479" s="308"/>
      <c r="FY479" s="308"/>
      <c r="FZ479" s="308"/>
      <c r="GA479" s="308"/>
      <c r="GB479" s="308"/>
      <c r="GC479" s="308"/>
      <c r="GD479" s="308"/>
      <c r="GE479" s="308"/>
      <c r="GF479" s="308"/>
      <c r="GG479" s="308"/>
      <c r="GH479" s="308"/>
      <c r="GI479" s="308"/>
      <c r="GJ479" s="308"/>
      <c r="GK479" s="308"/>
      <c r="GL479" s="308"/>
      <c r="GM479" s="308"/>
      <c r="GN479" s="308"/>
      <c r="GO479" s="308"/>
      <c r="GP479" s="308"/>
      <c r="GQ479" s="308"/>
      <c r="GR479" s="308"/>
      <c r="GS479" s="308"/>
      <c r="GT479" s="308"/>
      <c r="GU479" s="308"/>
      <c r="GV479" s="308"/>
      <c r="GW479" s="308"/>
      <c r="GX479" s="308"/>
      <c r="GY479" s="308"/>
      <c r="GZ479" s="308"/>
      <c r="HA479" s="308"/>
      <c r="HB479" s="308"/>
      <c r="HC479" s="308"/>
      <c r="HD479" s="308"/>
      <c r="HE479" s="308"/>
      <c r="HF479" s="308"/>
      <c r="HG479" s="308"/>
      <c r="HH479" s="308"/>
      <c r="HI479" s="308"/>
      <c r="HJ479" s="308"/>
      <c r="HK479" s="308"/>
      <c r="HL479" s="308"/>
      <c r="HM479" s="308"/>
      <c r="HN479" s="308"/>
      <c r="HO479" s="308"/>
      <c r="HP479" s="308"/>
      <c r="HQ479" s="308"/>
      <c r="HR479" s="308"/>
      <c r="HS479" s="308"/>
      <c r="HT479" s="308"/>
      <c r="HU479" s="308"/>
      <c r="HV479" s="308"/>
      <c r="HW479" s="308"/>
      <c r="HX479" s="308"/>
      <c r="HY479" s="308"/>
      <c r="HZ479" s="308"/>
      <c r="IA479" s="308"/>
      <c r="IB479" s="308"/>
      <c r="IC479" s="308"/>
      <c r="ID479" s="308"/>
      <c r="IE479" s="308"/>
      <c r="IF479" s="308"/>
      <c r="IG479" s="308"/>
      <c r="IH479" s="308"/>
      <c r="II479" s="308"/>
      <c r="IJ479" s="308"/>
      <c r="IK479" s="308"/>
    </row>
    <row r="480" spans="1:245" s="309" customFormat="1" ht="18.75" hidden="1" customHeight="1">
      <c r="A480" s="27">
        <v>120</v>
      </c>
      <c r="B480" s="225"/>
      <c r="C480" s="616">
        <v>7902</v>
      </c>
      <c r="D480" s="617" t="s">
        <v>1257</v>
      </c>
      <c r="E480" s="594"/>
      <c r="F480" s="595">
        <f>G480+H480+I480+J480</f>
        <v>0</v>
      </c>
      <c r="G480" s="542"/>
      <c r="H480" s="488"/>
      <c r="I480" s="488"/>
      <c r="J480" s="489"/>
      <c r="K480" s="1490" t="str">
        <f t="shared" si="94"/>
        <v/>
      </c>
      <c r="L480" s="619"/>
      <c r="M480" s="1939"/>
      <c r="N480" s="300"/>
      <c r="O480" s="300"/>
      <c r="P480" s="300"/>
      <c r="Q480" s="300"/>
      <c r="R480" s="300"/>
      <c r="S480" s="300"/>
      <c r="T480" s="300"/>
      <c r="U480" s="300"/>
      <c r="V480" s="300"/>
      <c r="W480" s="300"/>
      <c r="X480" s="300"/>
      <c r="Y480" s="300"/>
      <c r="Z480" s="300"/>
      <c r="AA480" s="305"/>
      <c r="AB480" s="305"/>
      <c r="AC480" s="306"/>
      <c r="AD480" s="305"/>
      <c r="AE480" s="305"/>
      <c r="AF480" s="306"/>
      <c r="AG480" s="305"/>
      <c r="AH480" s="305"/>
      <c r="AI480" s="306"/>
      <c r="AJ480" s="305"/>
      <c r="AK480" s="305"/>
      <c r="AL480" s="306"/>
      <c r="AM480" s="305"/>
      <c r="AN480" s="305"/>
      <c r="AO480" s="307"/>
      <c r="AP480" s="305"/>
      <c r="AQ480" s="305"/>
      <c r="AR480" s="306"/>
      <c r="AS480" s="305"/>
      <c r="AT480" s="305"/>
      <c r="AU480" s="306"/>
      <c r="AV480" s="305"/>
      <c r="AW480" s="306"/>
      <c r="AX480" s="307"/>
      <c r="AY480" s="306"/>
      <c r="AZ480" s="306"/>
      <c r="BA480" s="305"/>
      <c r="BB480" s="305"/>
      <c r="BC480" s="306"/>
      <c r="BD480" s="305"/>
      <c r="BE480" s="308"/>
      <c r="BF480" s="305"/>
      <c r="BG480" s="308"/>
      <c r="BH480" s="308"/>
      <c r="BI480" s="308"/>
      <c r="BJ480" s="308"/>
      <c r="BK480" s="308"/>
      <c r="BL480" s="308"/>
      <c r="BM480" s="308"/>
      <c r="BN480" s="308"/>
      <c r="BO480" s="308"/>
      <c r="BP480" s="308"/>
      <c r="BQ480" s="308"/>
      <c r="BR480" s="308"/>
      <c r="BS480" s="308"/>
      <c r="BT480" s="308"/>
      <c r="BU480" s="308"/>
      <c r="BV480" s="308"/>
      <c r="BW480" s="308"/>
      <c r="BX480" s="308"/>
      <c r="BY480" s="308"/>
      <c r="BZ480" s="308"/>
      <c r="CA480" s="308"/>
      <c r="CB480" s="308"/>
      <c r="CC480" s="308"/>
      <c r="CD480" s="308"/>
      <c r="CE480" s="308"/>
      <c r="CF480" s="308"/>
      <c r="CG480" s="308"/>
      <c r="CH480" s="308"/>
      <c r="CI480" s="308"/>
      <c r="CJ480" s="308"/>
      <c r="CK480" s="308"/>
      <c r="CL480" s="308"/>
      <c r="CM480" s="308"/>
      <c r="CN480" s="308"/>
      <c r="CO480" s="308"/>
      <c r="CP480" s="308"/>
      <c r="CQ480" s="308"/>
      <c r="CR480" s="308"/>
      <c r="CS480" s="308"/>
      <c r="CT480" s="308"/>
      <c r="CU480" s="308"/>
      <c r="CV480" s="308"/>
      <c r="CW480" s="308"/>
      <c r="CX480" s="308"/>
      <c r="CY480" s="308"/>
      <c r="CZ480" s="308"/>
      <c r="DA480" s="308"/>
      <c r="DB480" s="308"/>
      <c r="DC480" s="308"/>
      <c r="DD480" s="308"/>
      <c r="DE480" s="308"/>
      <c r="DF480" s="308"/>
      <c r="DG480" s="308"/>
      <c r="DH480" s="308"/>
      <c r="DI480" s="308"/>
      <c r="DJ480" s="308"/>
      <c r="DK480" s="308"/>
      <c r="DL480" s="308"/>
      <c r="DM480" s="308"/>
      <c r="DN480" s="308"/>
      <c r="DO480" s="308"/>
      <c r="DP480" s="308"/>
      <c r="DQ480" s="308"/>
      <c r="DR480" s="308"/>
      <c r="DS480" s="308"/>
      <c r="DT480" s="308"/>
      <c r="DU480" s="308"/>
      <c r="DV480" s="308"/>
      <c r="DW480" s="308"/>
      <c r="DX480" s="308"/>
      <c r="DY480" s="308"/>
      <c r="DZ480" s="308"/>
      <c r="EA480" s="308"/>
      <c r="EB480" s="308"/>
      <c r="EC480" s="308"/>
      <c r="ED480" s="308"/>
      <c r="EE480" s="308"/>
      <c r="EF480" s="308"/>
      <c r="EG480" s="308"/>
      <c r="EH480" s="308"/>
      <c r="EI480" s="308"/>
      <c r="EJ480" s="308"/>
      <c r="EK480" s="308"/>
      <c r="EL480" s="308"/>
      <c r="EM480" s="308"/>
      <c r="EN480" s="308"/>
      <c r="EO480" s="308"/>
      <c r="EP480" s="308"/>
      <c r="EQ480" s="308"/>
      <c r="ER480" s="308"/>
      <c r="ES480" s="308"/>
      <c r="ET480" s="308"/>
      <c r="EU480" s="308"/>
      <c r="EV480" s="308"/>
      <c r="EW480" s="308"/>
      <c r="EX480" s="308"/>
      <c r="EY480" s="308"/>
      <c r="EZ480" s="308"/>
      <c r="FA480" s="308"/>
      <c r="FB480" s="308"/>
      <c r="FC480" s="308"/>
      <c r="FD480" s="308"/>
      <c r="FE480" s="308"/>
      <c r="FF480" s="308"/>
      <c r="FG480" s="308"/>
      <c r="FH480" s="308"/>
      <c r="FI480" s="308"/>
      <c r="FJ480" s="308"/>
      <c r="FK480" s="308"/>
      <c r="FL480" s="308"/>
      <c r="FM480" s="308"/>
      <c r="FN480" s="308"/>
      <c r="FO480" s="308"/>
      <c r="FP480" s="308"/>
      <c r="FQ480" s="308"/>
      <c r="FR480" s="308"/>
      <c r="FS480" s="308"/>
      <c r="FT480" s="308"/>
      <c r="FU480" s="308"/>
      <c r="FV480" s="308"/>
      <c r="FW480" s="308"/>
      <c r="FX480" s="308"/>
      <c r="FY480" s="308"/>
      <c r="FZ480" s="308"/>
      <c r="GA480" s="308"/>
      <c r="GB480" s="308"/>
      <c r="GC480" s="308"/>
      <c r="GD480" s="308"/>
      <c r="GE480" s="308"/>
      <c r="GF480" s="308"/>
      <c r="GG480" s="308"/>
      <c r="GH480" s="308"/>
      <c r="GI480" s="308"/>
      <c r="GJ480" s="308"/>
      <c r="GK480" s="308"/>
      <c r="GL480" s="308"/>
      <c r="GM480" s="308"/>
      <c r="GN480" s="308"/>
      <c r="GO480" s="308"/>
      <c r="GP480" s="308"/>
      <c r="GQ480" s="308"/>
      <c r="GR480" s="308"/>
      <c r="GS480" s="308"/>
      <c r="GT480" s="308"/>
      <c r="GU480" s="308"/>
      <c r="GV480" s="308"/>
      <c r="GW480" s="308"/>
      <c r="GX480" s="308"/>
      <c r="GY480" s="308"/>
      <c r="GZ480" s="308"/>
      <c r="HA480" s="308"/>
      <c r="HB480" s="308"/>
      <c r="HC480" s="308"/>
      <c r="HD480" s="308"/>
      <c r="HE480" s="308"/>
      <c r="HF480" s="308"/>
      <c r="HG480" s="308"/>
      <c r="HH480" s="308"/>
      <c r="HI480" s="308"/>
      <c r="HJ480" s="308"/>
      <c r="HK480" s="308"/>
      <c r="HL480" s="308"/>
      <c r="HM480" s="308"/>
      <c r="HN480" s="308"/>
      <c r="HO480" s="308"/>
      <c r="HP480" s="308"/>
      <c r="HQ480" s="308"/>
      <c r="HR480" s="308"/>
      <c r="HS480" s="308"/>
      <c r="HT480" s="308"/>
      <c r="HU480" s="308"/>
      <c r="HV480" s="308"/>
      <c r="HW480" s="308"/>
      <c r="HX480" s="308"/>
      <c r="HY480" s="308"/>
      <c r="HZ480" s="308"/>
      <c r="IA480" s="308"/>
      <c r="IB480" s="308"/>
      <c r="IC480" s="308"/>
      <c r="ID480" s="308"/>
      <c r="IE480" s="308"/>
      <c r="IF480" s="308"/>
      <c r="IG480" s="308"/>
      <c r="IH480" s="308"/>
      <c r="II480" s="308"/>
      <c r="IJ480" s="308"/>
      <c r="IK480" s="308"/>
    </row>
    <row r="481" spans="1:26" s="285" customFormat="1" ht="18.75" hidden="1" customHeight="1">
      <c r="A481" s="8">
        <v>125</v>
      </c>
      <c r="B481" s="470">
        <v>8000</v>
      </c>
      <c r="C481" s="2227" t="s">
        <v>1352</v>
      </c>
      <c r="D481" s="2227"/>
      <c r="E481" s="1698">
        <f t="shared" ref="E481:J481" si="100">SUM(E482:E496)</f>
        <v>0</v>
      </c>
      <c r="F481" s="596">
        <f t="shared" si="100"/>
        <v>0</v>
      </c>
      <c r="G481" s="664">
        <f t="shared" si="100"/>
        <v>0</v>
      </c>
      <c r="H481" s="662">
        <f t="shared" si="100"/>
        <v>0</v>
      </c>
      <c r="I481" s="662">
        <f t="shared" si="100"/>
        <v>0</v>
      </c>
      <c r="J481" s="630">
        <f t="shared" si="100"/>
        <v>0</v>
      </c>
      <c r="K481" s="1490" t="str">
        <f t="shared" si="94"/>
        <v/>
      </c>
      <c r="L481" s="619"/>
      <c r="M481" s="1940"/>
      <c r="N481" s="307"/>
      <c r="O481" s="307"/>
      <c r="P481" s="307"/>
      <c r="Q481" s="307"/>
      <c r="R481" s="307"/>
      <c r="S481" s="307"/>
      <c r="T481" s="307"/>
      <c r="U481" s="307"/>
      <c r="V481" s="307"/>
      <c r="W481" s="307"/>
      <c r="X481" s="307"/>
      <c r="Y481" s="307"/>
      <c r="Z481" s="307"/>
    </row>
    <row r="482" spans="1:26" ht="18.75" hidden="1" customHeight="1">
      <c r="A482" s="9">
        <v>130</v>
      </c>
      <c r="B482" s="232"/>
      <c r="C482" s="606">
        <v>8011</v>
      </c>
      <c r="D482" s="618" t="s">
        <v>1258</v>
      </c>
      <c r="E482" s="608"/>
      <c r="F482" s="609">
        <f t="shared" ref="F482:F496" si="101">G482+H482+I482+J482</f>
        <v>0</v>
      </c>
      <c r="G482" s="665"/>
      <c r="H482" s="666"/>
      <c r="I482" s="666"/>
      <c r="J482" s="631"/>
      <c r="K482" s="1490" t="str">
        <f t="shared" si="94"/>
        <v/>
      </c>
      <c r="L482" s="619"/>
      <c r="M482" s="1940"/>
      <c r="N482" s="307"/>
      <c r="O482" s="307"/>
      <c r="P482" s="307"/>
      <c r="Q482" s="307"/>
      <c r="R482" s="307"/>
      <c r="S482" s="307"/>
      <c r="T482" s="307"/>
      <c r="U482" s="307"/>
      <c r="V482" s="307"/>
      <c r="W482" s="307"/>
      <c r="X482" s="307"/>
      <c r="Y482" s="307"/>
      <c r="Z482" s="307"/>
    </row>
    <row r="483" spans="1:26" ht="18.75" hidden="1" customHeight="1">
      <c r="A483" s="9">
        <v>135</v>
      </c>
      <c r="B483" s="232"/>
      <c r="C483" s="228">
        <v>8012</v>
      </c>
      <c r="D483" s="229" t="s">
        <v>1259</v>
      </c>
      <c r="E483" s="578"/>
      <c r="F483" s="579">
        <f t="shared" si="101"/>
        <v>0</v>
      </c>
      <c r="G483" s="478"/>
      <c r="H483" s="479"/>
      <c r="I483" s="479"/>
      <c r="J483" s="480"/>
      <c r="K483" s="1490" t="str">
        <f t="shared" si="94"/>
        <v/>
      </c>
      <c r="L483" s="619"/>
      <c r="N483" s="285"/>
      <c r="O483" s="285"/>
      <c r="P483" s="285"/>
      <c r="Q483" s="285"/>
      <c r="R483" s="285"/>
      <c r="S483" s="285"/>
      <c r="T483" s="285"/>
      <c r="U483" s="285"/>
      <c r="V483" s="285"/>
      <c r="W483" s="285"/>
      <c r="X483" s="285"/>
      <c r="Y483" s="285"/>
      <c r="Z483" s="285"/>
    </row>
    <row r="484" spans="1:26" ht="18.75" hidden="1" customHeight="1">
      <c r="A484" s="9">
        <v>140</v>
      </c>
      <c r="B484" s="232"/>
      <c r="C484" s="228">
        <v>8017</v>
      </c>
      <c r="D484" s="229" t="s">
        <v>1260</v>
      </c>
      <c r="E484" s="578"/>
      <c r="F484" s="579">
        <f t="shared" si="101"/>
        <v>0</v>
      </c>
      <c r="G484" s="478"/>
      <c r="H484" s="479"/>
      <c r="I484" s="479"/>
      <c r="J484" s="480"/>
      <c r="K484" s="1490" t="str">
        <f t="shared" si="94"/>
        <v/>
      </c>
      <c r="L484" s="619"/>
    </row>
    <row r="485" spans="1:26" ht="18.75" hidden="1" customHeight="1">
      <c r="A485" s="9">
        <v>145</v>
      </c>
      <c r="B485" s="232"/>
      <c r="C485" s="252">
        <v>8018</v>
      </c>
      <c r="D485" s="263" t="s">
        <v>1261</v>
      </c>
      <c r="E485" s="594"/>
      <c r="F485" s="595">
        <f t="shared" si="101"/>
        <v>0</v>
      </c>
      <c r="G485" s="542"/>
      <c r="H485" s="482"/>
      <c r="I485" s="482"/>
      <c r="J485" s="483"/>
      <c r="K485" s="1490" t="str">
        <f t="shared" si="94"/>
        <v/>
      </c>
      <c r="L485" s="619"/>
    </row>
    <row r="486" spans="1:26" ht="18.75" hidden="1" customHeight="1">
      <c r="A486" s="9">
        <v>150</v>
      </c>
      <c r="B486" s="232"/>
      <c r="C486" s="401">
        <v>8031</v>
      </c>
      <c r="D486" s="402" t="s">
        <v>1262</v>
      </c>
      <c r="E486" s="582"/>
      <c r="F486" s="583">
        <f t="shared" si="101"/>
        <v>0</v>
      </c>
      <c r="G486" s="484"/>
      <c r="H486" s="485"/>
      <c r="I486" s="485"/>
      <c r="J486" s="486"/>
      <c r="K486" s="1490" t="str">
        <f t="shared" si="94"/>
        <v/>
      </c>
      <c r="L486" s="619"/>
    </row>
    <row r="487" spans="1:26" ht="18.75" hidden="1" customHeight="1">
      <c r="A487" s="9">
        <v>155</v>
      </c>
      <c r="B487" s="232"/>
      <c r="C487" s="228">
        <v>8032</v>
      </c>
      <c r="D487" s="229" t="s">
        <v>1263</v>
      </c>
      <c r="E487" s="578"/>
      <c r="F487" s="579">
        <f t="shared" si="101"/>
        <v>0</v>
      </c>
      <c r="G487" s="478"/>
      <c r="H487" s="479"/>
      <c r="I487" s="479"/>
      <c r="J487" s="480"/>
      <c r="K487" s="1490" t="str">
        <f t="shared" si="94"/>
        <v/>
      </c>
      <c r="L487" s="619"/>
    </row>
    <row r="488" spans="1:26" ht="18.75" hidden="1" customHeight="1">
      <c r="A488" s="9">
        <v>175</v>
      </c>
      <c r="B488" s="232"/>
      <c r="C488" s="228">
        <v>8037</v>
      </c>
      <c r="D488" s="229" t="s">
        <v>1264</v>
      </c>
      <c r="E488" s="578"/>
      <c r="F488" s="579">
        <f t="shared" si="101"/>
        <v>0</v>
      </c>
      <c r="G488" s="478"/>
      <c r="H488" s="479"/>
      <c r="I488" s="479"/>
      <c r="J488" s="480"/>
      <c r="K488" s="1490" t="str">
        <f t="shared" si="94"/>
        <v/>
      </c>
      <c r="L488" s="619"/>
    </row>
    <row r="489" spans="1:26" ht="18.75" hidden="1" customHeight="1">
      <c r="A489" s="9">
        <v>180</v>
      </c>
      <c r="B489" s="232"/>
      <c r="C489" s="403">
        <v>8038</v>
      </c>
      <c r="D489" s="448" t="s">
        <v>597</v>
      </c>
      <c r="E489" s="580"/>
      <c r="F489" s="581">
        <f t="shared" si="101"/>
        <v>0</v>
      </c>
      <c r="G489" s="481"/>
      <c r="H489" s="482"/>
      <c r="I489" s="482"/>
      <c r="J489" s="483"/>
      <c r="K489" s="1490" t="str">
        <f t="shared" si="94"/>
        <v/>
      </c>
      <c r="L489" s="619"/>
    </row>
    <row r="490" spans="1:26" ht="18.75" hidden="1" customHeight="1">
      <c r="A490" s="9">
        <v>185</v>
      </c>
      <c r="B490" s="232"/>
      <c r="C490" s="401">
        <v>8051</v>
      </c>
      <c r="D490" s="462" t="s">
        <v>1360</v>
      </c>
      <c r="E490" s="582"/>
      <c r="F490" s="583">
        <f t="shared" si="101"/>
        <v>0</v>
      </c>
      <c r="G490" s="484"/>
      <c r="H490" s="485"/>
      <c r="I490" s="485"/>
      <c r="J490" s="486"/>
      <c r="K490" s="1490" t="str">
        <f t="shared" si="94"/>
        <v/>
      </c>
      <c r="L490" s="619"/>
    </row>
    <row r="491" spans="1:26" ht="18.75" hidden="1" customHeight="1">
      <c r="A491" s="9">
        <v>190</v>
      </c>
      <c r="B491" s="232"/>
      <c r="C491" s="228">
        <v>8052</v>
      </c>
      <c r="D491" s="272" t="s">
        <v>1361</v>
      </c>
      <c r="E491" s="578"/>
      <c r="F491" s="579">
        <f t="shared" si="101"/>
        <v>0</v>
      </c>
      <c r="G491" s="478"/>
      <c r="H491" s="479"/>
      <c r="I491" s="479"/>
      <c r="J491" s="480"/>
      <c r="K491" s="1490" t="str">
        <f t="shared" si="94"/>
        <v/>
      </c>
      <c r="L491" s="619"/>
    </row>
    <row r="492" spans="1:26" ht="18.75" hidden="1" customHeight="1">
      <c r="A492" s="9">
        <v>195</v>
      </c>
      <c r="B492" s="232"/>
      <c r="C492" s="228">
        <v>8057</v>
      </c>
      <c r="D492" s="272" t="s">
        <v>1362</v>
      </c>
      <c r="E492" s="578"/>
      <c r="F492" s="579">
        <f t="shared" si="101"/>
        <v>0</v>
      </c>
      <c r="G492" s="478"/>
      <c r="H492" s="479"/>
      <c r="I492" s="479"/>
      <c r="J492" s="480"/>
      <c r="K492" s="1490" t="str">
        <f t="shared" si="94"/>
        <v/>
      </c>
      <c r="L492" s="619"/>
    </row>
    <row r="493" spans="1:26" ht="18.75" hidden="1" customHeight="1">
      <c r="A493" s="9">
        <v>200</v>
      </c>
      <c r="B493" s="232"/>
      <c r="C493" s="403">
        <v>8058</v>
      </c>
      <c r="D493" s="459" t="s">
        <v>1363</v>
      </c>
      <c r="E493" s="580"/>
      <c r="F493" s="581">
        <f t="shared" si="101"/>
        <v>0</v>
      </c>
      <c r="G493" s="481"/>
      <c r="H493" s="482"/>
      <c r="I493" s="482"/>
      <c r="J493" s="483"/>
      <c r="K493" s="1490" t="str">
        <f t="shared" si="94"/>
        <v/>
      </c>
      <c r="L493" s="619"/>
    </row>
    <row r="494" spans="1:26" ht="18.75" hidden="1" customHeight="1">
      <c r="A494" s="9">
        <v>205</v>
      </c>
      <c r="B494" s="232"/>
      <c r="C494" s="313">
        <v>8080</v>
      </c>
      <c r="D494" s="447" t="s">
        <v>1285</v>
      </c>
      <c r="E494" s="678"/>
      <c r="F494" s="628">
        <f t="shared" si="101"/>
        <v>0</v>
      </c>
      <c r="G494" s="667"/>
      <c r="H494" s="668"/>
      <c r="I494" s="668"/>
      <c r="J494" s="632"/>
      <c r="K494" s="1490" t="str">
        <f t="shared" si="94"/>
        <v/>
      </c>
      <c r="L494" s="619"/>
    </row>
    <row r="495" spans="1:26" ht="18.75" hidden="1" customHeight="1">
      <c r="A495" s="9">
        <v>210</v>
      </c>
      <c r="B495" s="232"/>
      <c r="C495" s="606">
        <v>8097</v>
      </c>
      <c r="D495" s="613" t="s">
        <v>598</v>
      </c>
      <c r="E495" s="608"/>
      <c r="F495" s="609">
        <f t="shared" si="101"/>
        <v>0</v>
      </c>
      <c r="G495" s="665"/>
      <c r="H495" s="666"/>
      <c r="I495" s="666"/>
      <c r="J495" s="631"/>
      <c r="K495" s="1490" t="str">
        <f t="shared" si="94"/>
        <v/>
      </c>
      <c r="L495" s="619"/>
    </row>
    <row r="496" spans="1:26" ht="18.75" hidden="1" customHeight="1">
      <c r="A496" s="9">
        <v>215</v>
      </c>
      <c r="B496" s="232"/>
      <c r="C496" s="231">
        <v>8098</v>
      </c>
      <c r="D496" s="273" t="s">
        <v>599</v>
      </c>
      <c r="E496" s="584"/>
      <c r="F496" s="585">
        <f t="shared" si="101"/>
        <v>0</v>
      </c>
      <c r="G496" s="487"/>
      <c r="H496" s="488"/>
      <c r="I496" s="488"/>
      <c r="J496" s="489"/>
      <c r="K496" s="1490" t="str">
        <f t="shared" si="94"/>
        <v/>
      </c>
      <c r="L496" s="619"/>
    </row>
    <row r="497" spans="1:26" s="285" customFormat="1" ht="18.75" hidden="1" customHeight="1">
      <c r="A497" s="8">
        <v>220</v>
      </c>
      <c r="B497" s="470">
        <v>8100</v>
      </c>
      <c r="C497" s="2230" t="s">
        <v>1359</v>
      </c>
      <c r="D497" s="2231"/>
      <c r="E497" s="1698">
        <f t="shared" ref="E497:J497" si="102">SUM(E498:E501)</f>
        <v>0</v>
      </c>
      <c r="F497" s="596">
        <f t="shared" si="102"/>
        <v>0</v>
      </c>
      <c r="G497" s="664">
        <f t="shared" si="102"/>
        <v>0</v>
      </c>
      <c r="H497" s="662">
        <f t="shared" si="102"/>
        <v>0</v>
      </c>
      <c r="I497" s="662">
        <f t="shared" si="102"/>
        <v>0</v>
      </c>
      <c r="J497" s="630">
        <f t="shared" si="102"/>
        <v>0</v>
      </c>
      <c r="K497" s="1490" t="str">
        <f t="shared" si="94"/>
        <v/>
      </c>
      <c r="L497" s="619"/>
      <c r="M497" s="1932"/>
      <c r="N497" s="283"/>
      <c r="O497" s="283"/>
      <c r="P497" s="283"/>
      <c r="Q497" s="283"/>
      <c r="R497" s="283"/>
      <c r="S497" s="283"/>
      <c r="T497" s="283"/>
      <c r="U497" s="283"/>
      <c r="V497" s="283"/>
      <c r="W497" s="283"/>
      <c r="X497" s="283"/>
      <c r="Y497" s="283"/>
      <c r="Z497" s="283"/>
    </row>
    <row r="498" spans="1:26" ht="18.75" hidden="1" customHeight="1">
      <c r="A498" s="9">
        <v>225</v>
      </c>
      <c r="B498" s="225"/>
      <c r="C498" s="226">
        <v>8111</v>
      </c>
      <c r="D498" s="267" t="s">
        <v>600</v>
      </c>
      <c r="E498" s="576"/>
      <c r="F498" s="577">
        <f>G498+H498+I498+J498</f>
        <v>0</v>
      </c>
      <c r="G498" s="475"/>
      <c r="H498" s="476"/>
      <c r="I498" s="476"/>
      <c r="J498" s="477"/>
      <c r="K498" s="1490" t="str">
        <f t="shared" si="94"/>
        <v/>
      </c>
      <c r="L498" s="619"/>
    </row>
    <row r="499" spans="1:26" ht="18.75" hidden="1" customHeight="1">
      <c r="A499" s="9">
        <v>230</v>
      </c>
      <c r="B499" s="225"/>
      <c r="C499" s="403">
        <v>8112</v>
      </c>
      <c r="D499" s="404" t="s">
        <v>601</v>
      </c>
      <c r="E499" s="580"/>
      <c r="F499" s="581">
        <f>G499+H499+I499+J499</f>
        <v>0</v>
      </c>
      <c r="G499" s="481"/>
      <c r="H499" s="482"/>
      <c r="I499" s="482"/>
      <c r="J499" s="483"/>
      <c r="K499" s="1490" t="str">
        <f t="shared" si="94"/>
        <v/>
      </c>
      <c r="L499" s="619"/>
      <c r="N499" s="285"/>
      <c r="O499" s="285"/>
      <c r="P499" s="285"/>
      <c r="Q499" s="285"/>
      <c r="R499" s="285"/>
      <c r="S499" s="285"/>
      <c r="T499" s="285"/>
      <c r="U499" s="285"/>
      <c r="V499" s="285"/>
      <c r="W499" s="285"/>
      <c r="X499" s="285"/>
      <c r="Y499" s="285"/>
      <c r="Z499" s="285"/>
    </row>
    <row r="500" spans="1:26" ht="31.5" hidden="1">
      <c r="A500" s="9">
        <v>235</v>
      </c>
      <c r="B500" s="234"/>
      <c r="C500" s="401">
        <v>8121</v>
      </c>
      <c r="D500" s="639" t="s">
        <v>602</v>
      </c>
      <c r="E500" s="582"/>
      <c r="F500" s="583">
        <f>G500+H500+I500+J500</f>
        <v>0</v>
      </c>
      <c r="G500" s="484"/>
      <c r="H500" s="485"/>
      <c r="I500" s="485"/>
      <c r="J500" s="486"/>
      <c r="K500" s="1490" t="str">
        <f t="shared" si="94"/>
        <v/>
      </c>
      <c r="L500" s="619"/>
    </row>
    <row r="501" spans="1:26" ht="31.5" hidden="1">
      <c r="A501" s="9">
        <v>240</v>
      </c>
      <c r="B501" s="225"/>
      <c r="C501" s="231">
        <v>8122</v>
      </c>
      <c r="D501" s="273" t="s">
        <v>153</v>
      </c>
      <c r="E501" s="584"/>
      <c r="F501" s="585">
        <f>G501+H501+I501+J501</f>
        <v>0</v>
      </c>
      <c r="G501" s="487"/>
      <c r="H501" s="488"/>
      <c r="I501" s="488"/>
      <c r="J501" s="489"/>
      <c r="K501" s="1490" t="str">
        <f t="shared" si="94"/>
        <v/>
      </c>
      <c r="L501" s="619"/>
    </row>
    <row r="502" spans="1:26" s="285" customFormat="1" ht="18.75" hidden="1" customHeight="1">
      <c r="A502" s="8">
        <v>245</v>
      </c>
      <c r="B502" s="470">
        <v>8200</v>
      </c>
      <c r="C502" s="2230" t="s">
        <v>154</v>
      </c>
      <c r="D502" s="2231"/>
      <c r="E502" s="598"/>
      <c r="F502" s="600">
        <f>G502+H502+I502+J502</f>
        <v>0</v>
      </c>
      <c r="G502" s="671"/>
      <c r="H502" s="672"/>
      <c r="I502" s="672"/>
      <c r="J502" s="634"/>
      <c r="K502" s="1490" t="str">
        <f t="shared" si="94"/>
        <v/>
      </c>
      <c r="L502" s="619"/>
      <c r="M502" s="1932"/>
      <c r="N502" s="283"/>
      <c r="O502" s="283"/>
      <c r="P502" s="283"/>
      <c r="Q502" s="283"/>
      <c r="R502" s="283"/>
      <c r="S502" s="283"/>
      <c r="T502" s="283"/>
      <c r="U502" s="283"/>
      <c r="V502" s="283"/>
      <c r="W502" s="283"/>
      <c r="X502" s="283"/>
      <c r="Y502" s="283"/>
      <c r="Z502" s="283"/>
    </row>
    <row r="503" spans="1:26" s="285" customFormat="1" ht="18.75" hidden="1" customHeight="1">
      <c r="A503" s="8">
        <v>255</v>
      </c>
      <c r="B503" s="470">
        <v>8300</v>
      </c>
      <c r="C503" s="2250" t="s">
        <v>1368</v>
      </c>
      <c r="D503" s="2250"/>
      <c r="E503" s="1698">
        <f t="shared" ref="E503:J503" si="103">SUM(E504:E511)</f>
        <v>0</v>
      </c>
      <c r="F503" s="596">
        <f t="shared" si="103"/>
        <v>0</v>
      </c>
      <c r="G503" s="664">
        <f t="shared" si="103"/>
        <v>0</v>
      </c>
      <c r="H503" s="662">
        <f t="shared" si="103"/>
        <v>0</v>
      </c>
      <c r="I503" s="662">
        <f t="shared" si="103"/>
        <v>0</v>
      </c>
      <c r="J503" s="630">
        <f t="shared" si="103"/>
        <v>0</v>
      </c>
      <c r="K503" s="1490" t="str">
        <f t="shared" si="94"/>
        <v/>
      </c>
      <c r="L503" s="619"/>
      <c r="M503" s="1932"/>
      <c r="N503" s="283"/>
      <c r="O503" s="283"/>
      <c r="P503" s="283"/>
      <c r="Q503" s="283"/>
      <c r="R503" s="283"/>
      <c r="S503" s="283"/>
      <c r="T503" s="283"/>
      <c r="U503" s="283"/>
      <c r="V503" s="283"/>
      <c r="W503" s="283"/>
      <c r="X503" s="283"/>
      <c r="Y503" s="283"/>
      <c r="Z503" s="283"/>
    </row>
    <row r="504" spans="1:26" ht="18.75" hidden="1" customHeight="1">
      <c r="A504" s="10">
        <v>260</v>
      </c>
      <c r="B504" s="234"/>
      <c r="C504" s="226">
        <v>8311</v>
      </c>
      <c r="D504" s="267" t="s">
        <v>155</v>
      </c>
      <c r="E504" s="576"/>
      <c r="F504" s="577">
        <f t="shared" ref="F504:F511" si="104">G504+H504+I504+J504</f>
        <v>0</v>
      </c>
      <c r="G504" s="475"/>
      <c r="H504" s="476"/>
      <c r="I504" s="476"/>
      <c r="J504" s="477"/>
      <c r="K504" s="1490" t="str">
        <f t="shared" si="94"/>
        <v/>
      </c>
      <c r="L504" s="619"/>
      <c r="N504" s="285"/>
      <c r="O504" s="285"/>
      <c r="P504" s="285"/>
      <c r="Q504" s="285"/>
      <c r="R504" s="285"/>
      <c r="S504" s="285"/>
      <c r="T504" s="285"/>
      <c r="U504" s="285"/>
      <c r="V504" s="285"/>
      <c r="W504" s="285"/>
      <c r="X504" s="285"/>
      <c r="Y504" s="285"/>
      <c r="Z504" s="285"/>
    </row>
    <row r="505" spans="1:26" ht="18.75" hidden="1" customHeight="1">
      <c r="A505" s="10">
        <v>261</v>
      </c>
      <c r="B505" s="225"/>
      <c r="C505" s="252">
        <v>8312</v>
      </c>
      <c r="D505" s="638" t="s">
        <v>156</v>
      </c>
      <c r="E505" s="594"/>
      <c r="F505" s="595">
        <f t="shared" si="104"/>
        <v>0</v>
      </c>
      <c r="G505" s="542"/>
      <c r="H505" s="543"/>
      <c r="I505" s="543"/>
      <c r="J505" s="544"/>
      <c r="K505" s="1490" t="str">
        <f t="shared" si="94"/>
        <v/>
      </c>
      <c r="L505" s="619"/>
      <c r="N505" s="285"/>
      <c r="O505" s="285"/>
      <c r="P505" s="285"/>
      <c r="Q505" s="285"/>
      <c r="R505" s="285"/>
      <c r="S505" s="285"/>
      <c r="T505" s="285"/>
      <c r="U505" s="285"/>
      <c r="V505" s="285"/>
      <c r="W505" s="285"/>
      <c r="X505" s="285"/>
      <c r="Y505" s="285"/>
      <c r="Z505" s="285"/>
    </row>
    <row r="506" spans="1:26" ht="18.75" hidden="1" customHeight="1">
      <c r="A506" s="10">
        <v>262</v>
      </c>
      <c r="B506" s="225"/>
      <c r="C506" s="401">
        <v>8321</v>
      </c>
      <c r="D506" s="639" t="s">
        <v>157</v>
      </c>
      <c r="E506" s="582"/>
      <c r="F506" s="583">
        <f t="shared" si="104"/>
        <v>0</v>
      </c>
      <c r="G506" s="484"/>
      <c r="H506" s="485"/>
      <c r="I506" s="485"/>
      <c r="J506" s="486"/>
      <c r="K506" s="1490" t="str">
        <f t="shared" si="94"/>
        <v/>
      </c>
      <c r="L506" s="619"/>
    </row>
    <row r="507" spans="1:26" ht="18.75" hidden="1" customHeight="1">
      <c r="A507" s="10">
        <v>263</v>
      </c>
      <c r="B507" s="225"/>
      <c r="C507" s="403">
        <v>8322</v>
      </c>
      <c r="D507" s="404" t="s">
        <v>158</v>
      </c>
      <c r="E507" s="580"/>
      <c r="F507" s="581">
        <f t="shared" si="104"/>
        <v>0</v>
      </c>
      <c r="G507" s="481"/>
      <c r="H507" s="482"/>
      <c r="I507" s="482"/>
      <c r="J507" s="483"/>
      <c r="K507" s="1490" t="str">
        <f t="shared" si="94"/>
        <v/>
      </c>
      <c r="L507" s="619"/>
    </row>
    <row r="508" spans="1:26" ht="18.75" hidden="1" customHeight="1">
      <c r="A508" s="10">
        <v>264</v>
      </c>
      <c r="B508" s="234"/>
      <c r="C508" s="401">
        <v>8371</v>
      </c>
      <c r="D508" s="639" t="s">
        <v>159</v>
      </c>
      <c r="E508" s="582"/>
      <c r="F508" s="583">
        <f t="shared" si="104"/>
        <v>0</v>
      </c>
      <c r="G508" s="484"/>
      <c r="H508" s="485"/>
      <c r="I508" s="485"/>
      <c r="J508" s="486"/>
      <c r="K508" s="1490" t="str">
        <f t="shared" si="94"/>
        <v/>
      </c>
      <c r="L508" s="619"/>
    </row>
    <row r="509" spans="1:26" ht="18.75" hidden="1" customHeight="1">
      <c r="A509" s="10">
        <v>265</v>
      </c>
      <c r="B509" s="225"/>
      <c r="C509" s="403">
        <v>8372</v>
      </c>
      <c r="D509" s="404" t="s">
        <v>160</v>
      </c>
      <c r="E509" s="580"/>
      <c r="F509" s="581">
        <f t="shared" si="104"/>
        <v>0</v>
      </c>
      <c r="G509" s="481"/>
      <c r="H509" s="482"/>
      <c r="I509" s="482"/>
      <c r="J509" s="483"/>
      <c r="K509" s="1490" t="str">
        <f t="shared" si="94"/>
        <v/>
      </c>
      <c r="L509" s="619"/>
    </row>
    <row r="510" spans="1:26" ht="18.75" hidden="1" customHeight="1">
      <c r="A510" s="10">
        <v>266</v>
      </c>
      <c r="B510" s="225"/>
      <c r="C510" s="401">
        <v>8381</v>
      </c>
      <c r="D510" s="639" t="s">
        <v>161</v>
      </c>
      <c r="E510" s="582"/>
      <c r="F510" s="583">
        <f t="shared" si="104"/>
        <v>0</v>
      </c>
      <c r="G510" s="484"/>
      <c r="H510" s="485"/>
      <c r="I510" s="485"/>
      <c r="J510" s="486"/>
      <c r="K510" s="1490" t="str">
        <f t="shared" si="94"/>
        <v/>
      </c>
      <c r="L510" s="619"/>
    </row>
    <row r="511" spans="1:26" ht="18.75" hidden="1" customHeight="1">
      <c r="A511" s="10">
        <v>267</v>
      </c>
      <c r="B511" s="225"/>
      <c r="C511" s="231">
        <v>8382</v>
      </c>
      <c r="D511" s="273" t="s">
        <v>162</v>
      </c>
      <c r="E511" s="584"/>
      <c r="F511" s="585">
        <f t="shared" si="104"/>
        <v>0</v>
      </c>
      <c r="G511" s="487"/>
      <c r="H511" s="488"/>
      <c r="I511" s="488"/>
      <c r="J511" s="489"/>
      <c r="K511" s="1490" t="str">
        <f t="shared" si="94"/>
        <v/>
      </c>
      <c r="L511" s="619"/>
    </row>
    <row r="512" spans="1:26" s="285" customFormat="1" ht="18.75" hidden="1" customHeight="1">
      <c r="A512" s="8">
        <v>295</v>
      </c>
      <c r="B512" s="470">
        <v>8500</v>
      </c>
      <c r="C512" s="2227" t="s">
        <v>163</v>
      </c>
      <c r="D512" s="2227"/>
      <c r="E512" s="1698">
        <f t="shared" ref="E512:J512" si="105">SUM(E513:E515)</f>
        <v>0</v>
      </c>
      <c r="F512" s="596">
        <f t="shared" si="105"/>
        <v>0</v>
      </c>
      <c r="G512" s="664">
        <f t="shared" si="105"/>
        <v>0</v>
      </c>
      <c r="H512" s="662">
        <f t="shared" si="105"/>
        <v>0</v>
      </c>
      <c r="I512" s="662">
        <f t="shared" si="105"/>
        <v>0</v>
      </c>
      <c r="J512" s="630">
        <f t="shared" si="105"/>
        <v>0</v>
      </c>
      <c r="K512" s="1490" t="str">
        <f t="shared" si="94"/>
        <v/>
      </c>
      <c r="L512" s="619"/>
      <c r="M512" s="1932"/>
      <c r="N512" s="283"/>
      <c r="O512" s="283"/>
      <c r="P512" s="283"/>
      <c r="Q512" s="283"/>
      <c r="R512" s="283"/>
      <c r="S512" s="283"/>
      <c r="T512" s="283"/>
      <c r="U512" s="283"/>
      <c r="V512" s="283"/>
      <c r="W512" s="283"/>
      <c r="X512" s="283"/>
      <c r="Y512" s="283"/>
      <c r="Z512" s="283"/>
    </row>
    <row r="513" spans="1:26" ht="18.75" hidden="1" customHeight="1">
      <c r="A513" s="9">
        <v>300</v>
      </c>
      <c r="B513" s="225"/>
      <c r="C513" s="226">
        <v>8501</v>
      </c>
      <c r="D513" s="227" t="s">
        <v>164</v>
      </c>
      <c r="E513" s="576"/>
      <c r="F513" s="577">
        <f>G513+H513+I513+J513</f>
        <v>0</v>
      </c>
      <c r="G513" s="475"/>
      <c r="H513" s="476"/>
      <c r="I513" s="476"/>
      <c r="J513" s="477"/>
      <c r="K513" s="1490" t="str">
        <f t="shared" si="94"/>
        <v/>
      </c>
      <c r="L513" s="619"/>
    </row>
    <row r="514" spans="1:26" ht="18.75" hidden="1" customHeight="1">
      <c r="A514" s="9">
        <v>305</v>
      </c>
      <c r="B514" s="225"/>
      <c r="C514" s="228">
        <v>8502</v>
      </c>
      <c r="D514" s="229" t="s">
        <v>165</v>
      </c>
      <c r="E514" s="578"/>
      <c r="F514" s="579">
        <f>G514+H514+I514+J514</f>
        <v>0</v>
      </c>
      <c r="G514" s="478"/>
      <c r="H514" s="479"/>
      <c r="I514" s="479"/>
      <c r="J514" s="480"/>
      <c r="K514" s="1490" t="str">
        <f t="shared" si="94"/>
        <v/>
      </c>
      <c r="L514" s="619"/>
      <c r="N514" s="285"/>
      <c r="O514" s="285"/>
      <c r="P514" s="285"/>
      <c r="Q514" s="285"/>
      <c r="R514" s="285"/>
      <c r="S514" s="285"/>
      <c r="T514" s="285"/>
      <c r="U514" s="285"/>
      <c r="V514" s="285"/>
      <c r="W514" s="285"/>
      <c r="X514" s="285"/>
      <c r="Y514" s="285"/>
      <c r="Z514" s="285"/>
    </row>
    <row r="515" spans="1:26" ht="18.75" hidden="1" customHeight="1">
      <c r="A515" s="9">
        <v>310</v>
      </c>
      <c r="B515" s="225"/>
      <c r="C515" s="231">
        <v>8504</v>
      </c>
      <c r="D515" s="273" t="s">
        <v>166</v>
      </c>
      <c r="E515" s="584"/>
      <c r="F515" s="585">
        <f>G515+H515+I515+J515</f>
        <v>0</v>
      </c>
      <c r="G515" s="487"/>
      <c r="H515" s="488"/>
      <c r="I515" s="488"/>
      <c r="J515" s="489"/>
      <c r="K515" s="1490" t="str">
        <f t="shared" si="94"/>
        <v/>
      </c>
      <c r="L515" s="619"/>
    </row>
    <row r="516" spans="1:26" s="285" customFormat="1" ht="18.75" hidden="1" customHeight="1">
      <c r="A516" s="8">
        <v>315</v>
      </c>
      <c r="B516" s="470">
        <v>8600</v>
      </c>
      <c r="C516" s="2227" t="s">
        <v>167</v>
      </c>
      <c r="D516" s="2227"/>
      <c r="E516" s="1698">
        <f t="shared" ref="E516:J516" si="106">SUM(E517:E520)</f>
        <v>0</v>
      </c>
      <c r="F516" s="596">
        <f t="shared" si="106"/>
        <v>0</v>
      </c>
      <c r="G516" s="664">
        <f t="shared" si="106"/>
        <v>0</v>
      </c>
      <c r="H516" s="662">
        <f t="shared" si="106"/>
        <v>0</v>
      </c>
      <c r="I516" s="662">
        <f t="shared" si="106"/>
        <v>0</v>
      </c>
      <c r="J516" s="630">
        <f t="shared" si="106"/>
        <v>0</v>
      </c>
      <c r="K516" s="1490" t="str">
        <f t="shared" si="94"/>
        <v/>
      </c>
      <c r="L516" s="619"/>
      <c r="M516" s="1932"/>
      <c r="N516" s="283"/>
      <c r="O516" s="283"/>
      <c r="P516" s="283"/>
      <c r="Q516" s="283"/>
      <c r="R516" s="283"/>
      <c r="S516" s="283"/>
      <c r="T516" s="283"/>
      <c r="U516" s="283"/>
      <c r="V516" s="283"/>
      <c r="W516" s="283"/>
      <c r="X516" s="283"/>
      <c r="Y516" s="283"/>
      <c r="Z516" s="283"/>
    </row>
    <row r="517" spans="1:26" ht="18.75" hidden="1" customHeight="1">
      <c r="A517" s="9">
        <v>320</v>
      </c>
      <c r="B517" s="225"/>
      <c r="C517" s="430">
        <v>8611</v>
      </c>
      <c r="D517" s="431" t="s">
        <v>168</v>
      </c>
      <c r="E517" s="586"/>
      <c r="F517" s="587">
        <f>G517+H517+I517+J517</f>
        <v>0</v>
      </c>
      <c r="G517" s="490"/>
      <c r="H517" s="491"/>
      <c r="I517" s="491"/>
      <c r="J517" s="492"/>
      <c r="K517" s="1490" t="str">
        <f t="shared" si="94"/>
        <v/>
      </c>
      <c r="L517" s="619"/>
    </row>
    <row r="518" spans="1:26" ht="18.75" hidden="1" customHeight="1">
      <c r="A518" s="9">
        <v>325</v>
      </c>
      <c r="B518" s="225"/>
      <c r="C518" s="401">
        <v>8621</v>
      </c>
      <c r="D518" s="402" t="s">
        <v>169</v>
      </c>
      <c r="E518" s="582"/>
      <c r="F518" s="583">
        <f>G518+H518+I518+J518</f>
        <v>0</v>
      </c>
      <c r="G518" s="484"/>
      <c r="H518" s="485"/>
      <c r="I518" s="485"/>
      <c r="J518" s="486"/>
      <c r="K518" s="1490" t="str">
        <f t="shared" si="94"/>
        <v/>
      </c>
      <c r="L518" s="619"/>
      <c r="N518" s="285"/>
      <c r="O518" s="285"/>
      <c r="P518" s="285"/>
      <c r="Q518" s="285"/>
      <c r="R518" s="285"/>
      <c r="S518" s="285"/>
      <c r="T518" s="285"/>
      <c r="U518" s="285"/>
      <c r="V518" s="285"/>
      <c r="W518" s="285"/>
      <c r="X518" s="285"/>
      <c r="Y518" s="285"/>
      <c r="Z518" s="285"/>
    </row>
    <row r="519" spans="1:26" ht="18.75" hidden="1" customHeight="1">
      <c r="A519" s="9">
        <v>330</v>
      </c>
      <c r="B519" s="225"/>
      <c r="C519" s="403">
        <v>8623</v>
      </c>
      <c r="D519" s="448" t="s">
        <v>170</v>
      </c>
      <c r="E519" s="580"/>
      <c r="F519" s="581">
        <f>G519+H519+I519+J519</f>
        <v>0</v>
      </c>
      <c r="G519" s="481"/>
      <c r="H519" s="482"/>
      <c r="I519" s="482"/>
      <c r="J519" s="483"/>
      <c r="K519" s="1490" t="str">
        <f t="shared" si="94"/>
        <v/>
      </c>
      <c r="L519" s="619"/>
    </row>
    <row r="520" spans="1:26" ht="18.75" hidden="1" customHeight="1">
      <c r="A520" s="9">
        <v>340</v>
      </c>
      <c r="B520" s="225"/>
      <c r="C520" s="312">
        <v>8640</v>
      </c>
      <c r="D520" s="233" t="s">
        <v>171</v>
      </c>
      <c r="E520" s="597"/>
      <c r="F520" s="426">
        <f>G520+H520+I520+J520</f>
        <v>0</v>
      </c>
      <c r="G520" s="493"/>
      <c r="H520" s="494"/>
      <c r="I520" s="494"/>
      <c r="J520" s="495"/>
      <c r="K520" s="1490" t="str">
        <f t="shared" si="94"/>
        <v/>
      </c>
      <c r="L520" s="619"/>
    </row>
    <row r="521" spans="1:26" s="285" customFormat="1" ht="18.75" hidden="1" customHeight="1">
      <c r="A521" s="8">
        <v>295</v>
      </c>
      <c r="B521" s="470">
        <v>8700</v>
      </c>
      <c r="C521" s="2227" t="s">
        <v>1358</v>
      </c>
      <c r="D521" s="2235"/>
      <c r="E521" s="1698">
        <f t="shared" ref="E521:J521" si="107">SUM(E522:E523)</f>
        <v>0</v>
      </c>
      <c r="F521" s="596">
        <f t="shared" si="107"/>
        <v>0</v>
      </c>
      <c r="G521" s="664">
        <f t="shared" si="107"/>
        <v>0</v>
      </c>
      <c r="H521" s="662">
        <f t="shared" si="107"/>
        <v>0</v>
      </c>
      <c r="I521" s="662">
        <f t="shared" si="107"/>
        <v>0</v>
      </c>
      <c r="J521" s="630">
        <f t="shared" si="107"/>
        <v>0</v>
      </c>
      <c r="K521" s="1490" t="str">
        <f t="shared" si="94"/>
        <v/>
      </c>
      <c r="L521" s="619"/>
      <c r="M521" s="1932"/>
      <c r="N521" s="283"/>
      <c r="O521" s="283"/>
      <c r="P521" s="283"/>
      <c r="Q521" s="283"/>
      <c r="R521" s="283"/>
      <c r="S521" s="283"/>
      <c r="T521" s="283"/>
      <c r="U521" s="283"/>
      <c r="V521" s="283"/>
      <c r="W521" s="283"/>
      <c r="X521" s="283"/>
      <c r="Y521" s="283"/>
      <c r="Z521" s="283"/>
    </row>
    <row r="522" spans="1:26" hidden="1">
      <c r="A522" s="9">
        <v>300</v>
      </c>
      <c r="B522" s="225"/>
      <c r="C522" s="226">
        <v>8733</v>
      </c>
      <c r="D522" s="227" t="s">
        <v>603</v>
      </c>
      <c r="E522" s="576"/>
      <c r="F522" s="577">
        <f>G522+H522+I522+J522</f>
        <v>0</v>
      </c>
      <c r="G522" s="475"/>
      <c r="H522" s="476"/>
      <c r="I522" s="476"/>
      <c r="J522" s="477"/>
      <c r="K522" s="1490" t="str">
        <f t="shared" si="94"/>
        <v/>
      </c>
      <c r="L522" s="619"/>
    </row>
    <row r="523" spans="1:26" hidden="1">
      <c r="A523" s="9">
        <v>310</v>
      </c>
      <c r="B523" s="225"/>
      <c r="C523" s="231">
        <v>8766</v>
      </c>
      <c r="D523" s="273" t="s">
        <v>604</v>
      </c>
      <c r="E523" s="584"/>
      <c r="F523" s="585">
        <f>G523+H523+I523+J523</f>
        <v>0</v>
      </c>
      <c r="G523" s="487"/>
      <c r="H523" s="488"/>
      <c r="I523" s="488"/>
      <c r="J523" s="489"/>
      <c r="K523" s="1490" t="str">
        <f t="shared" si="94"/>
        <v/>
      </c>
      <c r="L523" s="619"/>
    </row>
    <row r="524" spans="1:26" s="285" customFormat="1" ht="18" hidden="1" customHeight="1">
      <c r="A524" s="8">
        <v>355</v>
      </c>
      <c r="B524" s="467">
        <v>8800</v>
      </c>
      <c r="C524" s="2230" t="s">
        <v>1357</v>
      </c>
      <c r="D524" s="2229"/>
      <c r="E524" s="1698">
        <f t="shared" ref="E524:J524" si="108">SUM(E525:E530)</f>
        <v>0</v>
      </c>
      <c r="F524" s="596">
        <f t="shared" si="108"/>
        <v>0</v>
      </c>
      <c r="G524" s="664">
        <f t="shared" si="108"/>
        <v>0</v>
      </c>
      <c r="H524" s="662">
        <f t="shared" si="108"/>
        <v>0</v>
      </c>
      <c r="I524" s="662">
        <f t="shared" si="108"/>
        <v>0</v>
      </c>
      <c r="J524" s="630">
        <f t="shared" si="108"/>
        <v>0</v>
      </c>
      <c r="K524" s="1490" t="str">
        <f t="shared" si="94"/>
        <v/>
      </c>
      <c r="L524" s="619"/>
      <c r="M524" s="1932"/>
      <c r="N524" s="283"/>
      <c r="O524" s="283"/>
      <c r="P524" s="283"/>
      <c r="Q524" s="283"/>
      <c r="R524" s="283"/>
      <c r="S524" s="283"/>
      <c r="T524" s="283"/>
      <c r="U524" s="283"/>
      <c r="V524" s="283"/>
      <c r="W524" s="283"/>
      <c r="X524" s="283"/>
      <c r="Y524" s="283"/>
      <c r="Z524" s="283"/>
    </row>
    <row r="525" spans="1:26" ht="18" hidden="1" customHeight="1">
      <c r="A525" s="9">
        <v>360</v>
      </c>
      <c r="B525" s="225"/>
      <c r="C525" s="226">
        <v>8801</v>
      </c>
      <c r="D525" s="227" t="s">
        <v>609</v>
      </c>
      <c r="E525" s="592"/>
      <c r="F525" s="577">
        <f t="shared" ref="F525:F530" si="109">G525+H525+I525+J525</f>
        <v>0</v>
      </c>
      <c r="G525" s="475"/>
      <c r="H525" s="476"/>
      <c r="I525" s="476"/>
      <c r="J525" s="477"/>
      <c r="K525" s="1490" t="str">
        <f t="shared" ref="K525:K588" si="110">(IF($E525&lt;&gt;0,$K$2,IF($F525&lt;&gt;0,$K$2,IF($G525&lt;&gt;0,$K$2,IF($H525&lt;&gt;0,$K$2,IF($I525&lt;&gt;0,$K$2,IF($J525&lt;&gt;0,$K$2,"")))))))</f>
        <v/>
      </c>
      <c r="L525" s="619"/>
    </row>
    <row r="526" spans="1:26" ht="18" hidden="1" customHeight="1">
      <c r="A526" s="9">
        <v>365</v>
      </c>
      <c r="B526" s="225"/>
      <c r="C526" s="228">
        <v>8802</v>
      </c>
      <c r="D526" s="229" t="s">
        <v>610</v>
      </c>
      <c r="E526" s="590"/>
      <c r="F526" s="579">
        <f t="shared" si="109"/>
        <v>0</v>
      </c>
      <c r="G526" s="478"/>
      <c r="H526" s="479"/>
      <c r="I526" s="479"/>
      <c r="J526" s="480"/>
      <c r="K526" s="1490" t="str">
        <f t="shared" si="110"/>
        <v/>
      </c>
      <c r="L526" s="619"/>
      <c r="N526" s="285"/>
      <c r="O526" s="285"/>
      <c r="P526" s="285"/>
      <c r="Q526" s="285"/>
      <c r="R526" s="285"/>
      <c r="S526" s="285"/>
      <c r="T526" s="285"/>
      <c r="U526" s="285"/>
      <c r="V526" s="285"/>
      <c r="W526" s="285"/>
      <c r="X526" s="285"/>
      <c r="Y526" s="285"/>
      <c r="Z526" s="285"/>
    </row>
    <row r="527" spans="1:26" ht="32.25" hidden="1" customHeight="1">
      <c r="A527" s="9">
        <v>365</v>
      </c>
      <c r="B527" s="225"/>
      <c r="C527" s="228">
        <v>8803</v>
      </c>
      <c r="D527" s="229" t="s">
        <v>1364</v>
      </c>
      <c r="E527" s="590"/>
      <c r="F527" s="579">
        <f t="shared" si="109"/>
        <v>0</v>
      </c>
      <c r="G527" s="478"/>
      <c r="H527" s="479"/>
      <c r="I527" s="479"/>
      <c r="J527" s="480"/>
      <c r="K527" s="1490" t="str">
        <f t="shared" si="110"/>
        <v/>
      </c>
      <c r="L527" s="619"/>
      <c r="N527" s="285"/>
      <c r="O527" s="285"/>
      <c r="P527" s="285"/>
      <c r="Q527" s="285"/>
      <c r="R527" s="285"/>
      <c r="S527" s="285"/>
      <c r="T527" s="285"/>
      <c r="U527" s="285"/>
      <c r="V527" s="285"/>
      <c r="W527" s="285"/>
      <c r="X527" s="285"/>
      <c r="Y527" s="285"/>
      <c r="Z527" s="285"/>
    </row>
    <row r="528" spans="1:26" ht="18" hidden="1" customHeight="1">
      <c r="A528" s="9">
        <v>370</v>
      </c>
      <c r="B528" s="225"/>
      <c r="C528" s="228">
        <v>8804</v>
      </c>
      <c r="D528" s="229" t="s">
        <v>606</v>
      </c>
      <c r="E528" s="590"/>
      <c r="F528" s="579">
        <f t="shared" si="109"/>
        <v>0</v>
      </c>
      <c r="G528" s="478"/>
      <c r="H528" s="479"/>
      <c r="I528" s="479"/>
      <c r="J528" s="480"/>
      <c r="K528" s="1490" t="str">
        <f t="shared" si="110"/>
        <v/>
      </c>
      <c r="L528" s="619"/>
    </row>
    <row r="529" spans="1:26" ht="18" hidden="1" customHeight="1">
      <c r="A529" s="9">
        <v>365</v>
      </c>
      <c r="B529" s="225"/>
      <c r="C529" s="228" t="s">
        <v>605</v>
      </c>
      <c r="D529" s="640" t="s">
        <v>607</v>
      </c>
      <c r="E529" s="590"/>
      <c r="F529" s="579">
        <f t="shared" si="109"/>
        <v>0</v>
      </c>
      <c r="G529" s="478"/>
      <c r="H529" s="479"/>
      <c r="I529" s="479"/>
      <c r="J529" s="480"/>
      <c r="K529" s="1490" t="str">
        <f t="shared" si="110"/>
        <v/>
      </c>
      <c r="L529" s="619"/>
      <c r="N529" s="285"/>
      <c r="O529" s="285"/>
      <c r="P529" s="285"/>
      <c r="Q529" s="285"/>
      <c r="R529" s="285"/>
      <c r="S529" s="285"/>
      <c r="T529" s="285"/>
      <c r="U529" s="285"/>
      <c r="V529" s="285"/>
      <c r="W529" s="285"/>
      <c r="X529" s="285"/>
      <c r="Y529" s="285"/>
      <c r="Z529" s="285"/>
    </row>
    <row r="530" spans="1:26" ht="18" hidden="1" customHeight="1">
      <c r="A530" s="9">
        <v>370</v>
      </c>
      <c r="B530" s="225"/>
      <c r="C530" s="231">
        <v>8809</v>
      </c>
      <c r="D530" s="259" t="s">
        <v>608</v>
      </c>
      <c r="E530" s="591"/>
      <c r="F530" s="585">
        <f t="shared" si="109"/>
        <v>0</v>
      </c>
      <c r="G530" s="487"/>
      <c r="H530" s="488"/>
      <c r="I530" s="488"/>
      <c r="J530" s="489"/>
      <c r="K530" s="1490" t="str">
        <f t="shared" si="110"/>
        <v/>
      </c>
      <c r="L530" s="619"/>
    </row>
    <row r="531" spans="1:26" s="285" customFormat="1" ht="18" hidden="1" customHeight="1">
      <c r="A531" s="8">
        <v>375</v>
      </c>
      <c r="B531" s="470">
        <v>8900</v>
      </c>
      <c r="C531" s="2232" t="s">
        <v>1096</v>
      </c>
      <c r="D531" s="2233"/>
      <c r="E531" s="1698">
        <f t="shared" ref="E531:J531" si="111">SUM(E532:E534)</f>
        <v>0</v>
      </c>
      <c r="F531" s="596">
        <f t="shared" si="111"/>
        <v>0</v>
      </c>
      <c r="G531" s="664">
        <f t="shared" si="111"/>
        <v>0</v>
      </c>
      <c r="H531" s="662">
        <f t="shared" si="111"/>
        <v>0</v>
      </c>
      <c r="I531" s="662">
        <f t="shared" si="111"/>
        <v>0</v>
      </c>
      <c r="J531" s="630">
        <f t="shared" si="111"/>
        <v>0</v>
      </c>
      <c r="K531" s="1490" t="str">
        <f t="shared" si="110"/>
        <v/>
      </c>
      <c r="L531" s="619"/>
      <c r="M531" s="1932"/>
      <c r="N531" s="283"/>
      <c r="O531" s="283"/>
      <c r="P531" s="283"/>
      <c r="Q531" s="283"/>
      <c r="R531" s="283"/>
      <c r="S531" s="283"/>
      <c r="T531" s="283"/>
      <c r="U531" s="283"/>
      <c r="V531" s="283"/>
      <c r="W531" s="283"/>
      <c r="X531" s="283"/>
      <c r="Y531" s="283"/>
      <c r="Z531" s="283"/>
    </row>
    <row r="532" spans="1:26" ht="18" hidden="1" customHeight="1">
      <c r="A532" s="9">
        <v>380</v>
      </c>
      <c r="B532" s="237"/>
      <c r="C532" s="226">
        <v>8901</v>
      </c>
      <c r="D532" s="227" t="s">
        <v>611</v>
      </c>
      <c r="E532" s="592"/>
      <c r="F532" s="577">
        <f>G532+H532+I532+J532</f>
        <v>0</v>
      </c>
      <c r="G532" s="475"/>
      <c r="H532" s="476"/>
      <c r="I532" s="476"/>
      <c r="J532" s="477"/>
      <c r="K532" s="1490" t="str">
        <f t="shared" si="110"/>
        <v/>
      </c>
      <c r="L532" s="619"/>
    </row>
    <row r="533" spans="1:26" ht="31.5" hidden="1">
      <c r="A533" s="9">
        <v>385</v>
      </c>
      <c r="B533" s="237"/>
      <c r="C533" s="228">
        <v>8902</v>
      </c>
      <c r="D533" s="229" t="s">
        <v>612</v>
      </c>
      <c r="E533" s="590"/>
      <c r="F533" s="579">
        <f>G533+H533+I533+J533</f>
        <v>0</v>
      </c>
      <c r="G533" s="478"/>
      <c r="H533" s="479"/>
      <c r="I533" s="479"/>
      <c r="J533" s="480"/>
      <c r="K533" s="1490" t="str">
        <f t="shared" si="110"/>
        <v/>
      </c>
      <c r="L533" s="619"/>
      <c r="N533" s="285"/>
      <c r="O533" s="285"/>
      <c r="P533" s="285"/>
      <c r="Q533" s="285"/>
      <c r="R533" s="285"/>
      <c r="S533" s="285"/>
      <c r="T533" s="285"/>
      <c r="U533" s="285"/>
      <c r="V533" s="285"/>
      <c r="W533" s="285"/>
      <c r="X533" s="285"/>
      <c r="Y533" s="285"/>
      <c r="Z533" s="285"/>
    </row>
    <row r="534" spans="1:26" ht="31.5" hidden="1">
      <c r="A534" s="9">
        <v>390</v>
      </c>
      <c r="B534" s="237"/>
      <c r="C534" s="231">
        <v>8903</v>
      </c>
      <c r="D534" s="259" t="s">
        <v>1014</v>
      </c>
      <c r="E534" s="591"/>
      <c r="F534" s="585">
        <f>G534+H534+I534+J534</f>
        <v>0</v>
      </c>
      <c r="G534" s="487"/>
      <c r="H534" s="488"/>
      <c r="I534" s="488"/>
      <c r="J534" s="489"/>
      <c r="K534" s="1490" t="str">
        <f t="shared" si="110"/>
        <v/>
      </c>
      <c r="L534" s="619"/>
    </row>
    <row r="535" spans="1:26" s="285" customFormat="1" ht="18.75" hidden="1" customHeight="1">
      <c r="A535" s="8">
        <v>395</v>
      </c>
      <c r="B535" s="470">
        <v>9000</v>
      </c>
      <c r="C535" s="2227" t="s">
        <v>1449</v>
      </c>
      <c r="D535" s="2227"/>
      <c r="E535" s="598"/>
      <c r="F535" s="600">
        <f>G535+H535+I535+J535</f>
        <v>0</v>
      </c>
      <c r="G535" s="671"/>
      <c r="H535" s="672"/>
      <c r="I535" s="672"/>
      <c r="J535" s="634"/>
      <c r="K535" s="1490" t="str">
        <f t="shared" si="110"/>
        <v/>
      </c>
      <c r="L535" s="619"/>
      <c r="M535" s="1932"/>
      <c r="N535" s="283"/>
      <c r="O535" s="283"/>
      <c r="P535" s="283"/>
      <c r="Q535" s="283"/>
      <c r="R535" s="283"/>
      <c r="S535" s="283"/>
      <c r="T535" s="283"/>
      <c r="U535" s="283"/>
      <c r="V535" s="283"/>
      <c r="W535" s="283"/>
      <c r="X535" s="283"/>
      <c r="Y535" s="283"/>
      <c r="Z535" s="283"/>
    </row>
    <row r="536" spans="1:26" s="285" customFormat="1" ht="18.75" hidden="1" customHeight="1">
      <c r="A536" s="8">
        <v>405</v>
      </c>
      <c r="B536" s="601">
        <v>9100</v>
      </c>
      <c r="C536" s="2234" t="s">
        <v>1353</v>
      </c>
      <c r="D536" s="2234"/>
      <c r="E536" s="1699">
        <f t="shared" ref="E536:J536" si="112">SUM(E537:E540)</f>
        <v>0</v>
      </c>
      <c r="F536" s="602">
        <f t="shared" si="112"/>
        <v>0</v>
      </c>
      <c r="G536" s="673">
        <f t="shared" si="112"/>
        <v>0</v>
      </c>
      <c r="H536" s="674">
        <f t="shared" si="112"/>
        <v>0</v>
      </c>
      <c r="I536" s="674">
        <f t="shared" si="112"/>
        <v>0</v>
      </c>
      <c r="J536" s="635">
        <f t="shared" si="112"/>
        <v>0</v>
      </c>
      <c r="K536" s="1490" t="str">
        <f t="shared" si="110"/>
        <v/>
      </c>
      <c r="L536" s="619"/>
      <c r="M536" s="1932"/>
      <c r="N536" s="283"/>
      <c r="O536" s="283"/>
      <c r="P536" s="283"/>
      <c r="Q536" s="283"/>
      <c r="R536" s="283"/>
      <c r="S536" s="283"/>
      <c r="T536" s="283"/>
      <c r="U536" s="283"/>
      <c r="V536" s="283"/>
      <c r="W536" s="283"/>
      <c r="X536" s="283"/>
      <c r="Y536" s="283"/>
      <c r="Z536" s="283"/>
    </row>
    <row r="537" spans="1:26" ht="18.75" hidden="1" customHeight="1">
      <c r="A537" s="9">
        <v>410</v>
      </c>
      <c r="B537" s="225"/>
      <c r="C537" s="226">
        <v>9111</v>
      </c>
      <c r="D537" s="267" t="s">
        <v>175</v>
      </c>
      <c r="E537" s="576"/>
      <c r="F537" s="577">
        <f>G537+H537+I537+J537</f>
        <v>0</v>
      </c>
      <c r="G537" s="475"/>
      <c r="H537" s="476"/>
      <c r="I537" s="476"/>
      <c r="J537" s="477"/>
      <c r="K537" s="1490" t="str">
        <f t="shared" si="110"/>
        <v/>
      </c>
      <c r="L537" s="619"/>
      <c r="N537" s="285"/>
      <c r="O537" s="285"/>
      <c r="P537" s="285"/>
      <c r="Q537" s="285"/>
      <c r="R537" s="285"/>
      <c r="S537" s="285"/>
      <c r="T537" s="285"/>
      <c r="U537" s="285"/>
      <c r="V537" s="285"/>
      <c r="W537" s="285"/>
      <c r="X537" s="285"/>
      <c r="Y537" s="285"/>
      <c r="Z537" s="285"/>
    </row>
    <row r="538" spans="1:26" ht="18.75" hidden="1" customHeight="1">
      <c r="A538" s="9">
        <v>415</v>
      </c>
      <c r="B538" s="225"/>
      <c r="C538" s="228">
        <v>9112</v>
      </c>
      <c r="D538" s="399" t="s">
        <v>176</v>
      </c>
      <c r="E538" s="578"/>
      <c r="F538" s="579">
        <f>G538+H538+I538+J538</f>
        <v>0</v>
      </c>
      <c r="G538" s="478"/>
      <c r="H538" s="479"/>
      <c r="I538" s="479"/>
      <c r="J538" s="480"/>
      <c r="K538" s="1490" t="str">
        <f t="shared" si="110"/>
        <v/>
      </c>
      <c r="L538" s="619"/>
      <c r="N538" s="285"/>
      <c r="O538" s="285"/>
      <c r="P538" s="285"/>
      <c r="Q538" s="285"/>
      <c r="R538" s="285"/>
      <c r="S538" s="285"/>
      <c r="T538" s="285"/>
      <c r="U538" s="285"/>
      <c r="V538" s="285"/>
      <c r="W538" s="285"/>
      <c r="X538" s="285"/>
      <c r="Y538" s="285"/>
      <c r="Z538" s="285"/>
    </row>
    <row r="539" spans="1:26" ht="18.75" hidden="1" customHeight="1">
      <c r="A539" s="9">
        <v>420</v>
      </c>
      <c r="B539" s="225"/>
      <c r="C539" s="228">
        <v>9121</v>
      </c>
      <c r="D539" s="399" t="s">
        <v>177</v>
      </c>
      <c r="E539" s="578"/>
      <c r="F539" s="579">
        <f>G539+H539+I539+J539</f>
        <v>0</v>
      </c>
      <c r="G539" s="478"/>
      <c r="H539" s="479"/>
      <c r="I539" s="479"/>
      <c r="J539" s="480"/>
      <c r="K539" s="1490" t="str">
        <f t="shared" si="110"/>
        <v/>
      </c>
      <c r="L539" s="619"/>
    </row>
    <row r="540" spans="1:26" ht="18.75" hidden="1" customHeight="1">
      <c r="A540" s="9">
        <v>425</v>
      </c>
      <c r="B540" s="225"/>
      <c r="C540" s="231">
        <v>9122</v>
      </c>
      <c r="D540" s="273" t="s">
        <v>178</v>
      </c>
      <c r="E540" s="584"/>
      <c r="F540" s="585">
        <f>G540+H540+I540+J540</f>
        <v>0</v>
      </c>
      <c r="G540" s="487"/>
      <c r="H540" s="488"/>
      <c r="I540" s="488"/>
      <c r="J540" s="489"/>
      <c r="K540" s="1490" t="str">
        <f t="shared" si="110"/>
        <v/>
      </c>
      <c r="L540" s="619"/>
    </row>
    <row r="541" spans="1:26" s="285" customFormat="1" ht="18.75" hidden="1" customHeight="1">
      <c r="A541" s="8">
        <v>430</v>
      </c>
      <c r="B541" s="470">
        <v>9200</v>
      </c>
      <c r="C541" s="2228" t="s">
        <v>1354</v>
      </c>
      <c r="D541" s="2229"/>
      <c r="E541" s="1698">
        <f t="shared" ref="E541:J541" si="113">+E542+E543</f>
        <v>0</v>
      </c>
      <c r="F541" s="596">
        <f t="shared" si="113"/>
        <v>0</v>
      </c>
      <c r="G541" s="664">
        <f t="shared" si="113"/>
        <v>0</v>
      </c>
      <c r="H541" s="662">
        <f t="shared" si="113"/>
        <v>0</v>
      </c>
      <c r="I541" s="662">
        <f t="shared" si="113"/>
        <v>0</v>
      </c>
      <c r="J541" s="630">
        <f t="shared" si="113"/>
        <v>0</v>
      </c>
      <c r="K541" s="1490" t="str">
        <f t="shared" si="110"/>
        <v/>
      </c>
      <c r="L541" s="619"/>
      <c r="M541" s="1932"/>
      <c r="N541" s="283"/>
      <c r="O541" s="283"/>
      <c r="P541" s="283"/>
      <c r="Q541" s="283"/>
      <c r="R541" s="283"/>
      <c r="S541" s="283"/>
      <c r="T541" s="283"/>
      <c r="U541" s="283"/>
      <c r="V541" s="283"/>
      <c r="W541" s="283"/>
      <c r="X541" s="283"/>
      <c r="Y541" s="283"/>
      <c r="Z541" s="283"/>
    </row>
    <row r="542" spans="1:26" ht="18.75" hidden="1" customHeight="1">
      <c r="A542" s="9">
        <v>435</v>
      </c>
      <c r="B542" s="225"/>
      <c r="C542" s="226">
        <v>9201</v>
      </c>
      <c r="D542" s="227" t="s">
        <v>179</v>
      </c>
      <c r="E542" s="592"/>
      <c r="F542" s="585">
        <f>G542+H542+I542+J542</f>
        <v>0</v>
      </c>
      <c r="G542" s="475"/>
      <c r="H542" s="476"/>
      <c r="I542" s="476"/>
      <c r="J542" s="477"/>
      <c r="K542" s="1490" t="str">
        <f t="shared" si="110"/>
        <v/>
      </c>
      <c r="L542" s="619"/>
    </row>
    <row r="543" spans="1:26" ht="18.75" hidden="1" customHeight="1">
      <c r="A543" s="14">
        <v>440</v>
      </c>
      <c r="B543" s="225"/>
      <c r="C543" s="231">
        <v>9202</v>
      </c>
      <c r="D543" s="259" t="s">
        <v>180</v>
      </c>
      <c r="E543" s="591"/>
      <c r="F543" s="585">
        <f>G543+H543+I543+J543</f>
        <v>0</v>
      </c>
      <c r="G543" s="487"/>
      <c r="H543" s="488"/>
      <c r="I543" s="488"/>
      <c r="J543" s="489"/>
      <c r="K543" s="1490" t="str">
        <f t="shared" si="110"/>
        <v/>
      </c>
      <c r="L543" s="619"/>
      <c r="N543" s="285"/>
      <c r="O543" s="285"/>
      <c r="P543" s="285"/>
      <c r="Q543" s="285"/>
      <c r="R543" s="285"/>
      <c r="S543" s="285"/>
      <c r="T543" s="285"/>
      <c r="U543" s="285"/>
      <c r="V543" s="285"/>
      <c r="W543" s="285"/>
      <c r="X543" s="285"/>
      <c r="Y543" s="285"/>
      <c r="Z543" s="285"/>
    </row>
    <row r="544" spans="1:26" s="285" customFormat="1" ht="18.75" hidden="1" customHeight="1">
      <c r="A544" s="17">
        <v>445</v>
      </c>
      <c r="B544" s="470">
        <v>9300</v>
      </c>
      <c r="C544" s="2227" t="s">
        <v>1355</v>
      </c>
      <c r="D544" s="2227"/>
      <c r="E544" s="1698">
        <f t="shared" ref="E544:J544" si="114">SUM(E545:E565)</f>
        <v>0</v>
      </c>
      <c r="F544" s="596">
        <f t="shared" si="114"/>
        <v>0</v>
      </c>
      <c r="G544" s="664">
        <f t="shared" si="114"/>
        <v>0</v>
      </c>
      <c r="H544" s="662">
        <f t="shared" si="114"/>
        <v>0</v>
      </c>
      <c r="I544" s="662">
        <f t="shared" si="114"/>
        <v>0</v>
      </c>
      <c r="J544" s="630">
        <f t="shared" si="114"/>
        <v>0</v>
      </c>
      <c r="K544" s="1490" t="str">
        <f t="shared" si="110"/>
        <v/>
      </c>
      <c r="L544" s="619"/>
      <c r="M544" s="1932"/>
      <c r="N544" s="283"/>
      <c r="O544" s="283"/>
      <c r="P544" s="283"/>
      <c r="Q544" s="283"/>
      <c r="R544" s="283"/>
      <c r="S544" s="283"/>
      <c r="T544" s="283"/>
      <c r="U544" s="283"/>
      <c r="V544" s="283"/>
      <c r="W544" s="283"/>
      <c r="X544" s="283"/>
      <c r="Y544" s="283"/>
      <c r="Z544" s="283"/>
    </row>
    <row r="545" spans="1:26" ht="18.75" hidden="1" customHeight="1">
      <c r="A545" s="14">
        <v>450</v>
      </c>
      <c r="B545" s="225"/>
      <c r="C545" s="226">
        <v>9301</v>
      </c>
      <c r="D545" s="267" t="s">
        <v>613</v>
      </c>
      <c r="E545" s="592"/>
      <c r="F545" s="577">
        <f t="shared" ref="F545:F564" si="115">G545+H545+I545+J545</f>
        <v>0</v>
      </c>
      <c r="G545" s="475"/>
      <c r="H545" s="476"/>
      <c r="I545" s="476"/>
      <c r="J545" s="477"/>
      <c r="K545" s="1490" t="str">
        <f t="shared" si="110"/>
        <v/>
      </c>
      <c r="L545" s="619"/>
    </row>
    <row r="546" spans="1:26" ht="18.75" hidden="1" customHeight="1">
      <c r="A546" s="14">
        <v>450</v>
      </c>
      <c r="B546" s="225"/>
      <c r="C546" s="403">
        <v>9310</v>
      </c>
      <c r="D546" s="641" t="s">
        <v>181</v>
      </c>
      <c r="E546" s="588"/>
      <c r="F546" s="581">
        <f t="shared" si="115"/>
        <v>0</v>
      </c>
      <c r="G546" s="481"/>
      <c r="H546" s="482"/>
      <c r="I546" s="482"/>
      <c r="J546" s="483"/>
      <c r="K546" s="1490" t="str">
        <f t="shared" si="110"/>
        <v/>
      </c>
      <c r="L546" s="619"/>
    </row>
    <row r="547" spans="1:26" s="291" customFormat="1" ht="18.75" hidden="1" customHeight="1">
      <c r="A547" s="27">
        <v>451</v>
      </c>
      <c r="B547" s="225"/>
      <c r="C547" s="642">
        <v>9317</v>
      </c>
      <c r="D547" s="643" t="s">
        <v>614</v>
      </c>
      <c r="E547" s="644"/>
      <c r="F547" s="583">
        <f t="shared" si="115"/>
        <v>0</v>
      </c>
      <c r="G547" s="1445">
        <v>0</v>
      </c>
      <c r="H547" s="1446">
        <v>0</v>
      </c>
      <c r="I547" s="1446">
        <v>0</v>
      </c>
      <c r="J547" s="486"/>
      <c r="K547" s="1490" t="str">
        <f t="shared" si="110"/>
        <v/>
      </c>
      <c r="L547" s="619"/>
      <c r="M547" s="1932"/>
      <c r="N547" s="285"/>
      <c r="O547" s="285"/>
      <c r="P547" s="285"/>
      <c r="Q547" s="285"/>
      <c r="R547" s="285"/>
      <c r="S547" s="285"/>
      <c r="T547" s="285"/>
      <c r="U547" s="285"/>
      <c r="V547" s="285"/>
      <c r="W547" s="285"/>
      <c r="X547" s="285"/>
      <c r="Y547" s="285"/>
      <c r="Z547" s="285"/>
    </row>
    <row r="548" spans="1:26" s="291" customFormat="1" ht="18.75" hidden="1" customHeight="1">
      <c r="A548" s="27">
        <v>452</v>
      </c>
      <c r="B548" s="225"/>
      <c r="C548" s="645">
        <v>9318</v>
      </c>
      <c r="D548" s="646" t="s">
        <v>615</v>
      </c>
      <c r="E548" s="588"/>
      <c r="F548" s="581">
        <f t="shared" si="115"/>
        <v>0</v>
      </c>
      <c r="G548" s="481"/>
      <c r="H548" s="482"/>
      <c r="I548" s="482"/>
      <c r="J548" s="483"/>
      <c r="K548" s="1490" t="str">
        <f t="shared" si="110"/>
        <v/>
      </c>
      <c r="L548" s="619"/>
      <c r="M548" s="1932"/>
      <c r="N548" s="283"/>
      <c r="O548" s="283"/>
      <c r="P548" s="283"/>
      <c r="Q548" s="283"/>
      <c r="R548" s="283"/>
      <c r="S548" s="283"/>
      <c r="T548" s="283"/>
      <c r="U548" s="283"/>
      <c r="V548" s="283"/>
      <c r="W548" s="283"/>
      <c r="X548" s="283"/>
      <c r="Y548" s="283"/>
      <c r="Z548" s="283"/>
    </row>
    <row r="549" spans="1:26" ht="31.5" hidden="1">
      <c r="A549" s="24">
        <v>456</v>
      </c>
      <c r="B549" s="225"/>
      <c r="C549" s="401">
        <v>9321</v>
      </c>
      <c r="D549" s="647" t="s">
        <v>182</v>
      </c>
      <c r="E549" s="644"/>
      <c r="F549" s="583">
        <f t="shared" si="115"/>
        <v>0</v>
      </c>
      <c r="G549" s="484"/>
      <c r="H549" s="485"/>
      <c r="I549" s="485"/>
      <c r="J549" s="486"/>
      <c r="K549" s="1490" t="str">
        <f t="shared" si="110"/>
        <v/>
      </c>
      <c r="L549" s="619"/>
      <c r="M549" s="1938"/>
      <c r="N549" s="291"/>
      <c r="O549" s="291"/>
      <c r="P549" s="291"/>
      <c r="Q549" s="291"/>
      <c r="R549" s="291"/>
      <c r="S549" s="291"/>
      <c r="T549" s="291"/>
      <c r="U549" s="291"/>
      <c r="V549" s="291"/>
      <c r="W549" s="291"/>
      <c r="X549" s="291"/>
      <c r="Y549" s="291"/>
      <c r="Z549" s="291"/>
    </row>
    <row r="550" spans="1:26" ht="31.5" hidden="1">
      <c r="A550" s="24">
        <v>457</v>
      </c>
      <c r="B550" s="225"/>
      <c r="C550" s="228">
        <v>9322</v>
      </c>
      <c r="D550" s="405" t="s">
        <v>620</v>
      </c>
      <c r="E550" s="590"/>
      <c r="F550" s="579">
        <f t="shared" si="115"/>
        <v>0</v>
      </c>
      <c r="G550" s="478"/>
      <c r="H550" s="479"/>
      <c r="I550" s="479"/>
      <c r="J550" s="480"/>
      <c r="K550" s="1490" t="str">
        <f t="shared" si="110"/>
        <v/>
      </c>
      <c r="L550" s="619"/>
      <c r="M550" s="1938"/>
      <c r="N550" s="291"/>
      <c r="O550" s="291"/>
      <c r="P550" s="291"/>
      <c r="Q550" s="291"/>
      <c r="R550" s="291"/>
      <c r="S550" s="291"/>
      <c r="T550" s="291"/>
      <c r="U550" s="291"/>
      <c r="V550" s="291"/>
      <c r="W550" s="291"/>
      <c r="X550" s="291"/>
      <c r="Y550" s="291"/>
      <c r="Z550" s="291"/>
    </row>
    <row r="551" spans="1:26" ht="31.5" hidden="1">
      <c r="A551" s="24">
        <v>458</v>
      </c>
      <c r="B551" s="225"/>
      <c r="C551" s="228">
        <v>9323</v>
      </c>
      <c r="D551" s="405" t="s">
        <v>621</v>
      </c>
      <c r="E551" s="590"/>
      <c r="F551" s="579">
        <f t="shared" si="115"/>
        <v>0</v>
      </c>
      <c r="G551" s="478"/>
      <c r="H551" s="479"/>
      <c r="I551" s="479"/>
      <c r="J551" s="480"/>
      <c r="K551" s="1490" t="str">
        <f t="shared" si="110"/>
        <v/>
      </c>
      <c r="L551" s="619"/>
    </row>
    <row r="552" spans="1:26" ht="31.5" hidden="1">
      <c r="A552" s="24">
        <v>459</v>
      </c>
      <c r="B552" s="225"/>
      <c r="C552" s="228">
        <v>9324</v>
      </c>
      <c r="D552" s="405" t="s">
        <v>622</v>
      </c>
      <c r="E552" s="590"/>
      <c r="F552" s="579">
        <f t="shared" si="115"/>
        <v>0</v>
      </c>
      <c r="G552" s="478"/>
      <c r="H552" s="479"/>
      <c r="I552" s="479"/>
      <c r="J552" s="480"/>
      <c r="K552" s="1490" t="str">
        <f t="shared" si="110"/>
        <v/>
      </c>
      <c r="L552" s="619"/>
    </row>
    <row r="553" spans="1:26" ht="18.75" hidden="1" customHeight="1">
      <c r="A553" s="24">
        <v>460</v>
      </c>
      <c r="B553" s="225"/>
      <c r="C553" s="228">
        <v>9325</v>
      </c>
      <c r="D553" s="405" t="s">
        <v>623</v>
      </c>
      <c r="E553" s="590"/>
      <c r="F553" s="579">
        <f t="shared" si="115"/>
        <v>0</v>
      </c>
      <c r="G553" s="478"/>
      <c r="H553" s="479"/>
      <c r="I553" s="479"/>
      <c r="J553" s="480"/>
      <c r="K553" s="1490" t="str">
        <f t="shared" si="110"/>
        <v/>
      </c>
      <c r="L553" s="619"/>
    </row>
    <row r="554" spans="1:26" ht="18.75" hidden="1" customHeight="1">
      <c r="A554" s="24">
        <v>461</v>
      </c>
      <c r="B554" s="225"/>
      <c r="C554" s="228">
        <v>9326</v>
      </c>
      <c r="D554" s="405" t="s">
        <v>624</v>
      </c>
      <c r="E554" s="590"/>
      <c r="F554" s="579">
        <f t="shared" si="115"/>
        <v>0</v>
      </c>
      <c r="G554" s="478"/>
      <c r="H554" s="479"/>
      <c r="I554" s="479"/>
      <c r="J554" s="480"/>
      <c r="K554" s="1490" t="str">
        <f t="shared" si="110"/>
        <v/>
      </c>
      <c r="L554" s="619"/>
    </row>
    <row r="555" spans="1:26" ht="30.75" hidden="1" customHeight="1">
      <c r="A555" s="14"/>
      <c r="B555" s="225"/>
      <c r="C555" s="228">
        <v>9327</v>
      </c>
      <c r="D555" s="405" t="s">
        <v>625</v>
      </c>
      <c r="E555" s="590"/>
      <c r="F555" s="579">
        <f t="shared" si="115"/>
        <v>0</v>
      </c>
      <c r="G555" s="478"/>
      <c r="H555" s="479"/>
      <c r="I555" s="479"/>
      <c r="J555" s="480"/>
      <c r="K555" s="1490" t="str">
        <f t="shared" si="110"/>
        <v/>
      </c>
      <c r="L555" s="619"/>
    </row>
    <row r="556" spans="1:26" ht="18.75" hidden="1" customHeight="1">
      <c r="A556" s="14"/>
      <c r="B556" s="225"/>
      <c r="C556" s="403">
        <v>9328</v>
      </c>
      <c r="D556" s="648" t="s">
        <v>626</v>
      </c>
      <c r="E556" s="588"/>
      <c r="F556" s="581">
        <f t="shared" si="115"/>
        <v>0</v>
      </c>
      <c r="G556" s="481"/>
      <c r="H556" s="482"/>
      <c r="I556" s="482"/>
      <c r="J556" s="483"/>
      <c r="K556" s="1490" t="str">
        <f t="shared" si="110"/>
        <v/>
      </c>
      <c r="L556" s="619"/>
    </row>
    <row r="557" spans="1:26" ht="31.5" hidden="1">
      <c r="A557" s="24">
        <v>462</v>
      </c>
      <c r="B557" s="225"/>
      <c r="C557" s="312">
        <v>9330</v>
      </c>
      <c r="D557" s="233" t="s">
        <v>627</v>
      </c>
      <c r="E557" s="649"/>
      <c r="F557" s="650">
        <f t="shared" si="115"/>
        <v>0</v>
      </c>
      <c r="G557" s="675"/>
      <c r="H557" s="676"/>
      <c r="I557" s="676"/>
      <c r="J557" s="651"/>
      <c r="K557" s="1490" t="str">
        <f t="shared" si="110"/>
        <v/>
      </c>
      <c r="L557" s="619"/>
    </row>
    <row r="558" spans="1:26" ht="31.5" hidden="1">
      <c r="A558" s="14"/>
      <c r="B558" s="225"/>
      <c r="C558" s="401">
        <v>9336</v>
      </c>
      <c r="D558" s="647" t="s">
        <v>1373</v>
      </c>
      <c r="E558" s="644"/>
      <c r="F558" s="583">
        <f t="shared" si="115"/>
        <v>0</v>
      </c>
      <c r="G558" s="484"/>
      <c r="H558" s="485"/>
      <c r="I558" s="485"/>
      <c r="J558" s="486"/>
      <c r="K558" s="1490" t="str">
        <f t="shared" si="110"/>
        <v/>
      </c>
      <c r="L558" s="619"/>
    </row>
    <row r="559" spans="1:26" ht="31.5" hidden="1">
      <c r="A559" s="24">
        <v>462</v>
      </c>
      <c r="B559" s="225"/>
      <c r="C559" s="228">
        <v>9337</v>
      </c>
      <c r="D559" s="229" t="s">
        <v>1374</v>
      </c>
      <c r="E559" s="590"/>
      <c r="F559" s="579">
        <f t="shared" si="115"/>
        <v>0</v>
      </c>
      <c r="G559" s="478"/>
      <c r="H559" s="479"/>
      <c r="I559" s="479"/>
      <c r="J559" s="480"/>
      <c r="K559" s="1490" t="str">
        <f t="shared" si="110"/>
        <v/>
      </c>
      <c r="L559" s="619"/>
    </row>
    <row r="560" spans="1:26" ht="18.75" hidden="1" customHeight="1">
      <c r="A560" s="14"/>
      <c r="B560" s="225"/>
      <c r="C560" s="228">
        <v>9338</v>
      </c>
      <c r="D560" s="405" t="s">
        <v>1375</v>
      </c>
      <c r="E560" s="590"/>
      <c r="F560" s="579">
        <f t="shared" si="115"/>
        <v>0</v>
      </c>
      <c r="G560" s="478"/>
      <c r="H560" s="479"/>
      <c r="I560" s="479"/>
      <c r="J560" s="480"/>
      <c r="K560" s="1490" t="str">
        <f t="shared" si="110"/>
        <v/>
      </c>
      <c r="L560" s="619"/>
    </row>
    <row r="561" spans="1:26" ht="18.75" hidden="1" customHeight="1">
      <c r="A561" s="24">
        <v>462</v>
      </c>
      <c r="B561" s="225"/>
      <c r="C561" s="403">
        <v>9339</v>
      </c>
      <c r="D561" s="448" t="s">
        <v>1376</v>
      </c>
      <c r="E561" s="588"/>
      <c r="F561" s="581">
        <f t="shared" si="115"/>
        <v>0</v>
      </c>
      <c r="G561" s="481"/>
      <c r="H561" s="482"/>
      <c r="I561" s="482"/>
      <c r="J561" s="483"/>
      <c r="K561" s="1490" t="str">
        <f t="shared" si="110"/>
        <v/>
      </c>
      <c r="L561" s="619"/>
    </row>
    <row r="562" spans="1:26" ht="18.75" hidden="1" customHeight="1">
      <c r="A562" s="14"/>
      <c r="B562" s="225"/>
      <c r="C562" s="401">
        <v>9355</v>
      </c>
      <c r="D562" s="652" t="s">
        <v>1377</v>
      </c>
      <c r="E562" s="644"/>
      <c r="F562" s="583">
        <f t="shared" si="115"/>
        <v>0</v>
      </c>
      <c r="G562" s="484"/>
      <c r="H562" s="485"/>
      <c r="I562" s="485"/>
      <c r="J562" s="486"/>
      <c r="K562" s="1490" t="str">
        <f t="shared" si="110"/>
        <v/>
      </c>
      <c r="L562" s="619"/>
    </row>
    <row r="563" spans="1:26" ht="18.75" hidden="1" customHeight="1">
      <c r="A563" s="24">
        <v>462</v>
      </c>
      <c r="B563" s="225"/>
      <c r="C563" s="403">
        <v>9356</v>
      </c>
      <c r="D563" s="653" t="s">
        <v>1378</v>
      </c>
      <c r="E563" s="588"/>
      <c r="F563" s="581">
        <f t="shared" si="115"/>
        <v>0</v>
      </c>
      <c r="G563" s="481"/>
      <c r="H563" s="482"/>
      <c r="I563" s="482"/>
      <c r="J563" s="483"/>
      <c r="K563" s="1490" t="str">
        <f t="shared" si="110"/>
        <v/>
      </c>
      <c r="L563" s="619"/>
    </row>
    <row r="564" spans="1:26" ht="18.75" hidden="1" customHeight="1">
      <c r="A564" s="24">
        <v>462</v>
      </c>
      <c r="B564" s="225"/>
      <c r="C564" s="401">
        <v>9395</v>
      </c>
      <c r="D564" s="462" t="s">
        <v>1380</v>
      </c>
      <c r="E564" s="644"/>
      <c r="F564" s="583">
        <f t="shared" si="115"/>
        <v>0</v>
      </c>
      <c r="G564" s="484"/>
      <c r="H564" s="485"/>
      <c r="I564" s="485"/>
      <c r="J564" s="486"/>
      <c r="K564" s="1490" t="str">
        <f t="shared" si="110"/>
        <v/>
      </c>
      <c r="L564" s="619"/>
    </row>
    <row r="565" spans="1:26" ht="18.75" hidden="1" customHeight="1">
      <c r="A565" s="14">
        <v>465</v>
      </c>
      <c r="B565" s="225"/>
      <c r="C565" s="231">
        <v>9396</v>
      </c>
      <c r="D565" s="406" t="s">
        <v>1379</v>
      </c>
      <c r="E565" s="591"/>
      <c r="F565" s="585">
        <f>G565+H565+I565+J565</f>
        <v>0</v>
      </c>
      <c r="G565" s="487"/>
      <c r="H565" s="488"/>
      <c r="I565" s="488"/>
      <c r="J565" s="489"/>
      <c r="K565" s="1490" t="str">
        <f t="shared" si="110"/>
        <v/>
      </c>
      <c r="L565" s="619"/>
    </row>
    <row r="566" spans="1:26" s="285" customFormat="1" ht="18" hidden="1" customHeight="1">
      <c r="A566" s="17">
        <v>470</v>
      </c>
      <c r="B566" s="470">
        <v>9500</v>
      </c>
      <c r="C566" s="2228" t="s">
        <v>1365</v>
      </c>
      <c r="D566" s="2228"/>
      <c r="E566" s="1698">
        <f t="shared" ref="E566:J566" si="116">SUM(E567:E585)</f>
        <v>0</v>
      </c>
      <c r="F566" s="596">
        <f t="shared" si="116"/>
        <v>0</v>
      </c>
      <c r="G566" s="664">
        <f t="shared" si="116"/>
        <v>0</v>
      </c>
      <c r="H566" s="662">
        <f t="shared" si="116"/>
        <v>0</v>
      </c>
      <c r="I566" s="662">
        <f t="shared" si="116"/>
        <v>0</v>
      </c>
      <c r="J566" s="630">
        <f t="shared" si="116"/>
        <v>0</v>
      </c>
      <c r="K566" s="1490" t="str">
        <f t="shared" si="110"/>
        <v/>
      </c>
      <c r="L566" s="619"/>
      <c r="M566" s="1932"/>
      <c r="N566" s="283"/>
      <c r="O566" s="283"/>
      <c r="P566" s="283"/>
      <c r="Q566" s="283"/>
      <c r="R566" s="283"/>
      <c r="S566" s="283"/>
      <c r="T566" s="283"/>
      <c r="U566" s="283"/>
      <c r="V566" s="283"/>
      <c r="W566" s="283"/>
      <c r="X566" s="283"/>
      <c r="Y566" s="283"/>
      <c r="Z566" s="283"/>
    </row>
    <row r="567" spans="1:26" ht="18.75" hidden="1" customHeight="1">
      <c r="A567" s="14">
        <v>475</v>
      </c>
      <c r="B567" s="1931"/>
      <c r="C567" s="226">
        <v>9501</v>
      </c>
      <c r="D567" s="267" t="s">
        <v>628</v>
      </c>
      <c r="E567" s="576"/>
      <c r="F567" s="577">
        <f t="shared" ref="F567:F585" si="117">G567+H567+I567+J567</f>
        <v>0</v>
      </c>
      <c r="G567" s="475"/>
      <c r="H567" s="1448">
        <v>0</v>
      </c>
      <c r="I567" s="1448">
        <v>0</v>
      </c>
      <c r="J567" s="682">
        <v>0</v>
      </c>
      <c r="K567" s="1490" t="str">
        <f t="shared" si="110"/>
        <v/>
      </c>
      <c r="L567" s="619"/>
      <c r="M567" s="1932">
        <f t="shared" ref="M567:M572" si="118">+IF(OR($F567&lt;0,$E567&lt;0),"Гр.знак",0)</f>
        <v>0</v>
      </c>
    </row>
    <row r="568" spans="1:26" ht="18.75" hidden="1" customHeight="1">
      <c r="A568" s="14">
        <v>480</v>
      </c>
      <c r="B568" s="1929"/>
      <c r="C568" s="228">
        <v>9502</v>
      </c>
      <c r="D568" s="399" t="s">
        <v>629</v>
      </c>
      <c r="E568" s="578"/>
      <c r="F568" s="579">
        <f t="shared" si="117"/>
        <v>0</v>
      </c>
      <c r="G568" s="1449">
        <v>0</v>
      </c>
      <c r="H568" s="479"/>
      <c r="I568" s="1450">
        <v>0</v>
      </c>
      <c r="J568" s="683">
        <v>0</v>
      </c>
      <c r="K568" s="1490" t="str">
        <f t="shared" si="110"/>
        <v/>
      </c>
      <c r="L568" s="619"/>
      <c r="M568" s="1932">
        <f t="shared" si="118"/>
        <v>0</v>
      </c>
      <c r="N568" s="285"/>
      <c r="O568" s="285"/>
      <c r="P568" s="285"/>
      <c r="Q568" s="285"/>
      <c r="R568" s="285"/>
      <c r="S568" s="285"/>
      <c r="T568" s="285"/>
      <c r="U568" s="285"/>
      <c r="V568" s="285"/>
      <c r="W568" s="285"/>
      <c r="X568" s="285"/>
      <c r="Y568" s="285"/>
      <c r="Z568" s="285"/>
    </row>
    <row r="569" spans="1:26" ht="18.75" hidden="1" customHeight="1">
      <c r="A569" s="14">
        <v>485</v>
      </c>
      <c r="B569" s="1929"/>
      <c r="C569" s="228">
        <v>9503</v>
      </c>
      <c r="D569" s="399" t="s">
        <v>1301</v>
      </c>
      <c r="E569" s="578"/>
      <c r="F569" s="579">
        <f t="shared" si="117"/>
        <v>0</v>
      </c>
      <c r="G569" s="478"/>
      <c r="H569" s="1450">
        <v>0</v>
      </c>
      <c r="I569" s="1450">
        <v>0</v>
      </c>
      <c r="J569" s="683">
        <v>0</v>
      </c>
      <c r="K569" s="1490" t="str">
        <f t="shared" si="110"/>
        <v/>
      </c>
      <c r="L569" s="619"/>
      <c r="M569" s="1932">
        <f t="shared" si="118"/>
        <v>0</v>
      </c>
    </row>
    <row r="570" spans="1:26" ht="18.75" hidden="1" customHeight="1">
      <c r="A570" s="14">
        <v>490</v>
      </c>
      <c r="B570" s="1929"/>
      <c r="C570" s="228">
        <v>9504</v>
      </c>
      <c r="D570" s="399" t="s">
        <v>1302</v>
      </c>
      <c r="E570" s="578"/>
      <c r="F570" s="579">
        <f t="shared" si="117"/>
        <v>0</v>
      </c>
      <c r="G570" s="1449">
        <v>0</v>
      </c>
      <c r="H570" s="479"/>
      <c r="I570" s="1450">
        <v>0</v>
      </c>
      <c r="J570" s="683">
        <v>0</v>
      </c>
      <c r="K570" s="1490" t="str">
        <f t="shared" si="110"/>
        <v/>
      </c>
      <c r="L570" s="619"/>
      <c r="M570" s="1932">
        <f t="shared" si="118"/>
        <v>0</v>
      </c>
    </row>
    <row r="571" spans="1:26" ht="18.75" hidden="1" customHeight="1">
      <c r="A571" s="14">
        <v>495</v>
      </c>
      <c r="B571" s="1929"/>
      <c r="C571" s="228">
        <v>9505</v>
      </c>
      <c r="D571" s="399" t="s">
        <v>630</v>
      </c>
      <c r="E571" s="578"/>
      <c r="F571" s="579">
        <f t="shared" si="117"/>
        <v>0</v>
      </c>
      <c r="G571" s="1449">
        <v>0</v>
      </c>
      <c r="H571" s="1450">
        <v>0</v>
      </c>
      <c r="I571" s="479"/>
      <c r="J571" s="683">
        <v>0</v>
      </c>
      <c r="K571" s="1490" t="str">
        <f t="shared" si="110"/>
        <v/>
      </c>
      <c r="L571" s="619"/>
      <c r="M571" s="1932">
        <f t="shared" si="118"/>
        <v>0</v>
      </c>
    </row>
    <row r="572" spans="1:26" ht="18.75" hidden="1" customHeight="1">
      <c r="A572" s="14">
        <v>500</v>
      </c>
      <c r="B572" s="1929"/>
      <c r="C572" s="228">
        <v>9506</v>
      </c>
      <c r="D572" s="399" t="s">
        <v>631</v>
      </c>
      <c r="E572" s="578"/>
      <c r="F572" s="579">
        <f t="shared" si="117"/>
        <v>0</v>
      </c>
      <c r="G572" s="1449">
        <v>0</v>
      </c>
      <c r="H572" s="1450">
        <v>0</v>
      </c>
      <c r="I572" s="479"/>
      <c r="J572" s="683">
        <v>0</v>
      </c>
      <c r="K572" s="1490" t="str">
        <f t="shared" si="110"/>
        <v/>
      </c>
      <c r="L572" s="619"/>
      <c r="M572" s="1932">
        <f t="shared" si="118"/>
        <v>0</v>
      </c>
    </row>
    <row r="573" spans="1:26" ht="18.75" hidden="1" customHeight="1">
      <c r="A573" s="14">
        <v>505</v>
      </c>
      <c r="B573" s="1929"/>
      <c r="C573" s="228">
        <v>9507</v>
      </c>
      <c r="D573" s="399" t="s">
        <v>632</v>
      </c>
      <c r="E573" s="578"/>
      <c r="F573" s="579">
        <f t="shared" si="117"/>
        <v>0</v>
      </c>
      <c r="G573" s="478"/>
      <c r="H573" s="1450">
        <v>0</v>
      </c>
      <c r="I573" s="1450">
        <v>0</v>
      </c>
      <c r="J573" s="683">
        <v>0</v>
      </c>
      <c r="K573" s="1490" t="str">
        <f t="shared" si="110"/>
        <v/>
      </c>
      <c r="L573" s="619"/>
      <c r="M573" s="1932">
        <f t="shared" ref="M573:M578" si="119">+IF(OR($F573&gt;0,$E573&gt;0),"Гр.знак",0)</f>
        <v>0</v>
      </c>
    </row>
    <row r="574" spans="1:26" ht="18.75" hidden="1" customHeight="1">
      <c r="A574" s="14">
        <v>510</v>
      </c>
      <c r="B574" s="1929"/>
      <c r="C574" s="228">
        <v>9508</v>
      </c>
      <c r="D574" s="399" t="s">
        <v>633</v>
      </c>
      <c r="E574" s="578"/>
      <c r="F574" s="579">
        <f t="shared" si="117"/>
        <v>0</v>
      </c>
      <c r="G574" s="1449">
        <v>0</v>
      </c>
      <c r="H574" s="479"/>
      <c r="I574" s="1450">
        <v>0</v>
      </c>
      <c r="J574" s="683">
        <v>0</v>
      </c>
      <c r="K574" s="1490" t="str">
        <f t="shared" si="110"/>
        <v/>
      </c>
      <c r="L574" s="619"/>
      <c r="M574" s="1932">
        <f t="shared" si="119"/>
        <v>0</v>
      </c>
    </row>
    <row r="575" spans="1:26" ht="18.75" hidden="1" customHeight="1">
      <c r="A575" s="14">
        <v>515</v>
      </c>
      <c r="B575" s="1929"/>
      <c r="C575" s="228">
        <v>9509</v>
      </c>
      <c r="D575" s="399" t="s">
        <v>1303</v>
      </c>
      <c r="E575" s="578"/>
      <c r="F575" s="579">
        <f t="shared" si="117"/>
        <v>0</v>
      </c>
      <c r="G575" s="478"/>
      <c r="H575" s="1450">
        <v>0</v>
      </c>
      <c r="I575" s="1450">
        <v>0</v>
      </c>
      <c r="J575" s="683">
        <v>0</v>
      </c>
      <c r="K575" s="1490" t="str">
        <f t="shared" si="110"/>
        <v/>
      </c>
      <c r="L575" s="619"/>
      <c r="M575" s="1932">
        <f t="shared" si="119"/>
        <v>0</v>
      </c>
    </row>
    <row r="576" spans="1:26" ht="18.75" hidden="1" customHeight="1">
      <c r="A576" s="14">
        <v>520</v>
      </c>
      <c r="B576" s="1929"/>
      <c r="C576" s="228">
        <v>9510</v>
      </c>
      <c r="D576" s="399" t="s">
        <v>1304</v>
      </c>
      <c r="E576" s="578"/>
      <c r="F576" s="579">
        <f t="shared" si="117"/>
        <v>0</v>
      </c>
      <c r="G576" s="1449">
        <v>0</v>
      </c>
      <c r="H576" s="479"/>
      <c r="I576" s="1450">
        <v>0</v>
      </c>
      <c r="J576" s="683">
        <v>0</v>
      </c>
      <c r="K576" s="1490" t="str">
        <f t="shared" si="110"/>
        <v/>
      </c>
      <c r="L576" s="619"/>
      <c r="M576" s="1932">
        <f t="shared" si="119"/>
        <v>0</v>
      </c>
    </row>
    <row r="577" spans="1:26" ht="18.75" hidden="1" customHeight="1">
      <c r="A577" s="14">
        <v>525</v>
      </c>
      <c r="B577" s="1929"/>
      <c r="C577" s="228">
        <v>9511</v>
      </c>
      <c r="D577" s="399" t="s">
        <v>634</v>
      </c>
      <c r="E577" s="578"/>
      <c r="F577" s="579">
        <f t="shared" si="117"/>
        <v>0</v>
      </c>
      <c r="G577" s="1449">
        <v>0</v>
      </c>
      <c r="H577" s="1450">
        <v>0</v>
      </c>
      <c r="I577" s="479"/>
      <c r="J577" s="683">
        <v>0</v>
      </c>
      <c r="K577" s="1490" t="str">
        <f t="shared" si="110"/>
        <v/>
      </c>
      <c r="L577" s="619"/>
      <c r="M577" s="1932">
        <f t="shared" si="119"/>
        <v>0</v>
      </c>
    </row>
    <row r="578" spans="1:26" ht="18.75" hidden="1" customHeight="1">
      <c r="A578" s="14">
        <v>530</v>
      </c>
      <c r="B578" s="1929"/>
      <c r="C578" s="228">
        <v>9512</v>
      </c>
      <c r="D578" s="399" t="s">
        <v>635</v>
      </c>
      <c r="E578" s="578"/>
      <c r="F578" s="579">
        <f t="shared" si="117"/>
        <v>0</v>
      </c>
      <c r="G578" s="1449">
        <v>0</v>
      </c>
      <c r="H578" s="1450">
        <v>0</v>
      </c>
      <c r="I578" s="479"/>
      <c r="J578" s="683">
        <v>0</v>
      </c>
      <c r="K578" s="1490" t="str">
        <f t="shared" si="110"/>
        <v/>
      </c>
      <c r="L578" s="619"/>
      <c r="M578" s="1932">
        <f t="shared" si="119"/>
        <v>0</v>
      </c>
    </row>
    <row r="579" spans="1:26" ht="18.75" hidden="1" customHeight="1">
      <c r="A579" s="14">
        <v>535</v>
      </c>
      <c r="B579" s="225"/>
      <c r="C579" s="252">
        <v>9513</v>
      </c>
      <c r="D579" s="263" t="s">
        <v>636</v>
      </c>
      <c r="E579" s="626"/>
      <c r="F579" s="595">
        <f t="shared" si="117"/>
        <v>0</v>
      </c>
      <c r="G579" s="542"/>
      <c r="H579" s="543"/>
      <c r="I579" s="1456">
        <v>0</v>
      </c>
      <c r="J579" s="544"/>
      <c r="K579" s="1490" t="str">
        <f t="shared" si="110"/>
        <v/>
      </c>
      <c r="L579" s="619"/>
    </row>
    <row r="580" spans="1:26" ht="31.5" hidden="1">
      <c r="A580" s="14">
        <v>540</v>
      </c>
      <c r="B580" s="225"/>
      <c r="C580" s="313">
        <v>9514</v>
      </c>
      <c r="D580" s="447" t="s">
        <v>637</v>
      </c>
      <c r="E580" s="627"/>
      <c r="F580" s="628">
        <f t="shared" si="117"/>
        <v>0</v>
      </c>
      <c r="G580" s="1449">
        <v>0</v>
      </c>
      <c r="H580" s="668"/>
      <c r="I580" s="668"/>
      <c r="J580" s="1453">
        <v>0</v>
      </c>
      <c r="K580" s="1490" t="str">
        <f t="shared" si="110"/>
        <v/>
      </c>
      <c r="L580" s="619"/>
    </row>
    <row r="581" spans="1:26" s="469" customFormat="1" ht="27.75" hidden="1" customHeight="1">
      <c r="A581" s="468">
        <v>545</v>
      </c>
      <c r="B581" s="1929"/>
      <c r="C581" s="1058">
        <v>9521</v>
      </c>
      <c r="D581" s="462" t="s">
        <v>1409</v>
      </c>
      <c r="E581" s="582"/>
      <c r="F581" s="583">
        <f t="shared" si="117"/>
        <v>0</v>
      </c>
      <c r="G581" s="1449">
        <v>0</v>
      </c>
      <c r="H581" s="485"/>
      <c r="I581" s="1450">
        <v>0</v>
      </c>
      <c r="J581" s="1454">
        <v>0</v>
      </c>
      <c r="K581" s="1490" t="str">
        <f t="shared" si="110"/>
        <v/>
      </c>
      <c r="L581" s="620"/>
      <c r="M581" s="1932">
        <f>+IF(OR($F581&lt;0,$E581&lt;0),"Гр.знак",0)</f>
        <v>0</v>
      </c>
    </row>
    <row r="582" spans="1:26" ht="18.75" hidden="1" customHeight="1">
      <c r="A582" s="14">
        <v>550</v>
      </c>
      <c r="B582" s="1929"/>
      <c r="C582" s="228">
        <v>9522</v>
      </c>
      <c r="D582" s="1005" t="s">
        <v>1410</v>
      </c>
      <c r="E582" s="578"/>
      <c r="F582" s="579">
        <f t="shared" si="117"/>
        <v>0</v>
      </c>
      <c r="G582" s="1449">
        <v>0</v>
      </c>
      <c r="H582" s="1450">
        <v>0</v>
      </c>
      <c r="I582" s="479"/>
      <c r="J582" s="683">
        <v>0</v>
      </c>
      <c r="K582" s="1490" t="str">
        <f t="shared" si="110"/>
        <v/>
      </c>
      <c r="L582" s="619"/>
      <c r="M582" s="1932">
        <f>+IF(OR($F582&lt;0,$E582&lt;0),"Гр.знак",0)</f>
        <v>0</v>
      </c>
    </row>
    <row r="583" spans="1:26" ht="18.75" hidden="1" customHeight="1">
      <c r="A583" s="14">
        <v>555</v>
      </c>
      <c r="B583" s="1929"/>
      <c r="C583" s="228">
        <v>9528</v>
      </c>
      <c r="D583" s="1005" t="s">
        <v>1411</v>
      </c>
      <c r="E583" s="578"/>
      <c r="F583" s="579">
        <f t="shared" si="117"/>
        <v>0</v>
      </c>
      <c r="G583" s="1449">
        <v>0</v>
      </c>
      <c r="H583" s="1450">
        <v>0</v>
      </c>
      <c r="I583" s="479"/>
      <c r="J583" s="683">
        <v>0</v>
      </c>
      <c r="K583" s="1490" t="str">
        <f t="shared" si="110"/>
        <v/>
      </c>
      <c r="L583" s="619"/>
      <c r="M583" s="1932">
        <f>+IF(OR($F583&gt;0,$E583&gt;0),"Гр.знак",0)</f>
        <v>0</v>
      </c>
    </row>
    <row r="584" spans="1:26" ht="18.75" hidden="1" customHeight="1">
      <c r="A584" s="14">
        <v>560</v>
      </c>
      <c r="B584" s="1929"/>
      <c r="C584" s="403">
        <v>9529</v>
      </c>
      <c r="D584" s="653" t="s">
        <v>1412</v>
      </c>
      <c r="E584" s="580"/>
      <c r="F584" s="581">
        <f t="shared" si="117"/>
        <v>0</v>
      </c>
      <c r="G584" s="1449">
        <v>0</v>
      </c>
      <c r="H584" s="482"/>
      <c r="I584" s="1450">
        <v>0</v>
      </c>
      <c r="J584" s="684">
        <v>0</v>
      </c>
      <c r="K584" s="1490" t="str">
        <f t="shared" si="110"/>
        <v/>
      </c>
      <c r="L584" s="619"/>
      <c r="M584" s="1932">
        <f>+IF(OR($F584&gt;0,$E584&gt;0),"Гр.знак",0)</f>
        <v>0</v>
      </c>
    </row>
    <row r="585" spans="1:26" ht="31.5" hidden="1">
      <c r="A585" s="14">
        <v>561</v>
      </c>
      <c r="B585" s="225"/>
      <c r="C585" s="312">
        <v>9549</v>
      </c>
      <c r="D585" s="1006" t="s">
        <v>638</v>
      </c>
      <c r="E585" s="654"/>
      <c r="F585" s="650">
        <f t="shared" si="117"/>
        <v>0</v>
      </c>
      <c r="G585" s="1449">
        <v>0</v>
      </c>
      <c r="H585" s="676"/>
      <c r="I585" s="676"/>
      <c r="J585" s="1455">
        <v>0</v>
      </c>
      <c r="K585" s="1490" t="str">
        <f t="shared" si="110"/>
        <v/>
      </c>
      <c r="L585" s="619"/>
    </row>
    <row r="586" spans="1:26" s="285" customFormat="1" ht="18.75" hidden="1" customHeight="1">
      <c r="A586" s="17">
        <v>565</v>
      </c>
      <c r="B586" s="470">
        <v>9600</v>
      </c>
      <c r="C586" s="2228" t="s">
        <v>1356</v>
      </c>
      <c r="D586" s="2229"/>
      <c r="E586" s="1698">
        <f t="shared" ref="E586:J586" si="120">SUM(E587:E590)</f>
        <v>0</v>
      </c>
      <c r="F586" s="596">
        <f t="shared" si="120"/>
        <v>0</v>
      </c>
      <c r="G586" s="664">
        <f t="shared" si="120"/>
        <v>0</v>
      </c>
      <c r="H586" s="662">
        <f t="shared" si="120"/>
        <v>0</v>
      </c>
      <c r="I586" s="662">
        <f t="shared" si="120"/>
        <v>0</v>
      </c>
      <c r="J586" s="630">
        <f t="shared" si="120"/>
        <v>0</v>
      </c>
      <c r="K586" s="1490" t="str">
        <f t="shared" si="110"/>
        <v/>
      </c>
      <c r="L586" s="619"/>
      <c r="M586" s="1932"/>
      <c r="N586" s="283"/>
      <c r="O586" s="283"/>
      <c r="P586" s="283"/>
      <c r="Q586" s="283"/>
      <c r="R586" s="283"/>
      <c r="S586" s="283"/>
      <c r="T586" s="283"/>
      <c r="U586" s="283"/>
      <c r="V586" s="283"/>
      <c r="W586" s="283"/>
      <c r="X586" s="283"/>
      <c r="Y586" s="283"/>
      <c r="Z586" s="283"/>
    </row>
    <row r="587" spans="1:26" ht="31.5" hidden="1" customHeight="1">
      <c r="A587" s="19">
        <v>566</v>
      </c>
      <c r="B587" s="1929"/>
      <c r="C587" s="454">
        <v>9601</v>
      </c>
      <c r="D587" s="655" t="s">
        <v>1366</v>
      </c>
      <c r="E587" s="576"/>
      <c r="F587" s="577">
        <f>G587+H587+I587+J587</f>
        <v>0</v>
      </c>
      <c r="G587" s="475"/>
      <c r="H587" s="1448">
        <v>0</v>
      </c>
      <c r="I587" s="1448">
        <v>0</v>
      </c>
      <c r="J587" s="682">
        <v>0</v>
      </c>
      <c r="K587" s="1490" t="str">
        <f t="shared" si="110"/>
        <v/>
      </c>
      <c r="L587" s="619"/>
      <c r="M587" s="1932">
        <f>+IF(AND($F$12&lt;&gt;"9900",OR($F587&lt;0,$E587&lt;0)),"Гр.знак",IF(AND($F$12="9900",OR($F587&gt;0,$E587&gt;0)),"Гр.знак",0))</f>
        <v>0</v>
      </c>
    </row>
    <row r="588" spans="1:26" ht="36" hidden="1" customHeight="1">
      <c r="A588" s="19">
        <v>567</v>
      </c>
      <c r="B588" s="1929"/>
      <c r="C588" s="645">
        <v>9603</v>
      </c>
      <c r="D588" s="656" t="s">
        <v>1450</v>
      </c>
      <c r="E588" s="580"/>
      <c r="F588" s="581">
        <f>G588+H588+I588+J588</f>
        <v>0</v>
      </c>
      <c r="G588" s="481"/>
      <c r="H588" s="685">
        <v>0</v>
      </c>
      <c r="I588" s="685">
        <v>0</v>
      </c>
      <c r="J588" s="684">
        <v>0</v>
      </c>
      <c r="K588" s="1490" t="str">
        <f t="shared" si="110"/>
        <v/>
      </c>
      <c r="L588" s="619"/>
      <c r="M588" s="1932">
        <f>+IF(AND($F$12&lt;&gt;"9900",OR($F588&lt;0,$E588&lt;0)),"Гр.знак",IF(AND($F$12="9900",OR($F588&gt;0,$E588&gt;0)),"Гр.знак",0))</f>
        <v>0</v>
      </c>
      <c r="N588" s="285"/>
      <c r="O588" s="285"/>
      <c r="P588" s="285"/>
      <c r="Q588" s="285"/>
      <c r="R588" s="285"/>
      <c r="S588" s="285"/>
      <c r="T588" s="285"/>
      <c r="U588" s="285"/>
      <c r="V588" s="285"/>
      <c r="W588" s="285"/>
      <c r="X588" s="285"/>
      <c r="Y588" s="285"/>
      <c r="Z588" s="285"/>
    </row>
    <row r="589" spans="1:26" ht="30.75" hidden="1" customHeight="1">
      <c r="A589" s="19">
        <v>568</v>
      </c>
      <c r="B589" s="1929"/>
      <c r="C589" s="401">
        <v>9607</v>
      </c>
      <c r="D589" s="657" t="s">
        <v>1367</v>
      </c>
      <c r="E589" s="582"/>
      <c r="F589" s="583">
        <f>G589+H589+I589+J589</f>
        <v>0</v>
      </c>
      <c r="G589" s="484"/>
      <c r="H589" s="1446">
        <v>0</v>
      </c>
      <c r="I589" s="1446">
        <v>0</v>
      </c>
      <c r="J589" s="1454">
        <v>0</v>
      </c>
      <c r="K589" s="1490" t="str">
        <f t="shared" ref="K589:K596" si="121">(IF($E589&lt;&gt;0,$K$2,IF($F589&lt;&gt;0,$K$2,IF($G589&lt;&gt;0,$K$2,IF($H589&lt;&gt;0,$K$2,IF($I589&lt;&gt;0,$K$2,IF($J589&lt;&gt;0,$K$2,"")))))))</f>
        <v/>
      </c>
      <c r="L589" s="619"/>
      <c r="M589" s="1932">
        <f>+IF(AND($F$12&lt;&gt;"9900",OR($F589&gt;0,$E589&gt;0)),"Гр.знак",IF(AND($F$12="9900",OR($F589&lt;0,$E589&lt;0)),"Гр.знак",0))</f>
        <v>0</v>
      </c>
    </row>
    <row r="590" spans="1:26" ht="18.75" hidden="1" customHeight="1">
      <c r="A590" s="19">
        <v>569</v>
      </c>
      <c r="B590" s="1929"/>
      <c r="C590" s="456">
        <v>9609</v>
      </c>
      <c r="D590" s="658" t="s">
        <v>1413</v>
      </c>
      <c r="E590" s="584"/>
      <c r="F590" s="585">
        <f>G590+H590+I590+J590</f>
        <v>0</v>
      </c>
      <c r="G590" s="487"/>
      <c r="H590" s="1452">
        <v>0</v>
      </c>
      <c r="I590" s="1452">
        <v>0</v>
      </c>
      <c r="J590" s="1457">
        <v>0</v>
      </c>
      <c r="K590" s="1490" t="str">
        <f t="shared" si="121"/>
        <v/>
      </c>
      <c r="L590" s="619"/>
      <c r="M590" s="1932">
        <f>+IF(AND($F$12&lt;&gt;"9900",OR($F590&gt;0,$E590&gt;0)),"Гр.знак",IF(AND($F$12="9900",OR($F590&lt;0,$E590&lt;0)),"Гр.знак",0))</f>
        <v>0</v>
      </c>
    </row>
    <row r="591" spans="1:26" s="285" customFormat="1" ht="18" customHeight="1">
      <c r="A591" s="17">
        <v>575</v>
      </c>
      <c r="B591" s="470">
        <v>9800</v>
      </c>
      <c r="C591" s="2228" t="s">
        <v>639</v>
      </c>
      <c r="D591" s="2229"/>
      <c r="E591" s="1698">
        <f t="shared" ref="E591:J591" si="122">SUM(E592:E596)</f>
        <v>0</v>
      </c>
      <c r="F591" s="596">
        <f t="shared" si="122"/>
        <v>0</v>
      </c>
      <c r="G591" s="664">
        <f t="shared" si="122"/>
        <v>2257</v>
      </c>
      <c r="H591" s="662">
        <f t="shared" si="122"/>
        <v>0</v>
      </c>
      <c r="I591" s="662">
        <f t="shared" si="122"/>
        <v>-2257</v>
      </c>
      <c r="J591" s="630">
        <f t="shared" si="122"/>
        <v>0</v>
      </c>
      <c r="K591" s="1490">
        <f t="shared" si="121"/>
        <v>1</v>
      </c>
      <c r="L591" s="619"/>
      <c r="M591" s="1932"/>
      <c r="N591" s="283"/>
      <c r="O591" s="283"/>
      <c r="P591" s="283"/>
      <c r="Q591" s="283"/>
      <c r="R591" s="283"/>
      <c r="S591" s="283"/>
      <c r="T591" s="283"/>
      <c r="U591" s="283"/>
      <c r="V591" s="283"/>
      <c r="W591" s="283"/>
      <c r="X591" s="283"/>
      <c r="Y591" s="283"/>
      <c r="Z591" s="283"/>
    </row>
    <row r="592" spans="1:26" ht="18.75" customHeight="1">
      <c r="A592" s="14">
        <v>580</v>
      </c>
      <c r="B592" s="315"/>
      <c r="C592" s="226">
        <v>9810</v>
      </c>
      <c r="D592" s="267" t="s">
        <v>616</v>
      </c>
      <c r="E592" s="686">
        <v>0</v>
      </c>
      <c r="F592" s="577">
        <f>G592+H592+I592+J592</f>
        <v>0</v>
      </c>
      <c r="G592" s="475">
        <v>9750</v>
      </c>
      <c r="H592" s="476"/>
      <c r="I592" s="476">
        <v>-9750</v>
      </c>
      <c r="J592" s="682">
        <v>0</v>
      </c>
      <c r="K592" s="1490">
        <f t="shared" si="121"/>
        <v>1</v>
      </c>
      <c r="L592" s="619"/>
    </row>
    <row r="593" spans="1:26" ht="18.75" hidden="1" customHeight="1">
      <c r="A593" s="14">
        <v>585</v>
      </c>
      <c r="B593" s="315"/>
      <c r="C593" s="228">
        <v>9820</v>
      </c>
      <c r="D593" s="229" t="s">
        <v>617</v>
      </c>
      <c r="E593" s="687">
        <v>0</v>
      </c>
      <c r="F593" s="579">
        <f>G593+H593+I593+J593</f>
        <v>0</v>
      </c>
      <c r="G593" s="478"/>
      <c r="H593" s="479"/>
      <c r="I593" s="479"/>
      <c r="J593" s="683">
        <v>0</v>
      </c>
      <c r="K593" s="1490" t="str">
        <f t="shared" si="121"/>
        <v/>
      </c>
      <c r="L593" s="619"/>
      <c r="N593" s="285"/>
      <c r="O593" s="285"/>
      <c r="P593" s="285"/>
      <c r="Q593" s="285"/>
      <c r="R593" s="285"/>
      <c r="S593" s="285"/>
      <c r="T593" s="285"/>
      <c r="U593" s="285"/>
      <c r="V593" s="285"/>
      <c r="W593" s="285"/>
      <c r="X593" s="285"/>
      <c r="Y593" s="285"/>
      <c r="Z593" s="285"/>
    </row>
    <row r="594" spans="1:26" ht="18.75" customHeight="1">
      <c r="A594" s="14">
        <v>590</v>
      </c>
      <c r="B594" s="315"/>
      <c r="C594" s="228">
        <v>9830</v>
      </c>
      <c r="D594" s="229" t="s">
        <v>618</v>
      </c>
      <c r="E594" s="687">
        <v>0</v>
      </c>
      <c r="F594" s="579">
        <f>G594+H594+I594+J594</f>
        <v>0</v>
      </c>
      <c r="G594" s="478">
        <v>-7493</v>
      </c>
      <c r="H594" s="479"/>
      <c r="I594" s="479">
        <v>7493</v>
      </c>
      <c r="J594" s="683">
        <v>0</v>
      </c>
      <c r="K594" s="1490">
        <f t="shared" si="121"/>
        <v>1</v>
      </c>
      <c r="L594" s="619"/>
    </row>
    <row r="595" spans="1:26" ht="18.75" hidden="1" customHeight="1">
      <c r="A595" s="9">
        <v>600</v>
      </c>
      <c r="B595" s="315"/>
      <c r="C595" s="252">
        <v>9850</v>
      </c>
      <c r="D595" s="263" t="s">
        <v>619</v>
      </c>
      <c r="E595" s="688">
        <v>0</v>
      </c>
      <c r="F595" s="595">
        <f>G595+H595+I595+J595</f>
        <v>0</v>
      </c>
      <c r="G595" s="542"/>
      <c r="H595" s="685">
        <v>0</v>
      </c>
      <c r="I595" s="685">
        <v>0</v>
      </c>
      <c r="J595" s="684">
        <v>0</v>
      </c>
      <c r="K595" s="1490" t="str">
        <f t="shared" si="121"/>
        <v/>
      </c>
      <c r="L595" s="619"/>
    </row>
    <row r="596" spans="1:26" ht="33" hidden="1" customHeight="1">
      <c r="A596" s="9">
        <v>605</v>
      </c>
      <c r="B596" s="603"/>
      <c r="C596" s="636">
        <v>9890</v>
      </c>
      <c r="D596" s="659" t="s">
        <v>640</v>
      </c>
      <c r="E596" s="660"/>
      <c r="F596" s="637">
        <f>G596+H596+I596+J596</f>
        <v>0</v>
      </c>
      <c r="G596" s="677"/>
      <c r="H596" s="681">
        <v>0</v>
      </c>
      <c r="I596" s="681">
        <v>0</v>
      </c>
      <c r="J596" s="680">
        <v>0</v>
      </c>
      <c r="K596" s="1490" t="str">
        <f t="shared" si="121"/>
        <v/>
      </c>
      <c r="L596" s="619"/>
    </row>
    <row r="597" spans="1:26" ht="20.25" customHeight="1" thickBot="1">
      <c r="A597" s="9">
        <v>610</v>
      </c>
      <c r="B597" s="1438" t="s">
        <v>1323</v>
      </c>
      <c r="C597" s="1439" t="s">
        <v>494</v>
      </c>
      <c r="D597" s="1440" t="s">
        <v>1369</v>
      </c>
      <c r="E597" s="1441">
        <f t="shared" ref="E597:J597" si="123">SUM(E461,E465,E468,E471,E481,E497,E502,E503,E512,E516,E521,E478,E524,E531,E535,E536,E541,E544,E566,E586,E591)</f>
        <v>0</v>
      </c>
      <c r="F597" s="1441">
        <f t="shared" si="123"/>
        <v>0</v>
      </c>
      <c r="G597" s="1442">
        <f t="shared" si="123"/>
        <v>2257</v>
      </c>
      <c r="H597" s="1443">
        <f t="shared" si="123"/>
        <v>0</v>
      </c>
      <c r="I597" s="1443">
        <f t="shared" si="123"/>
        <v>-2257</v>
      </c>
      <c r="J597" s="1444">
        <f t="shared" si="123"/>
        <v>0</v>
      </c>
      <c r="K597" s="4">
        <v>1</v>
      </c>
      <c r="L597" s="464"/>
    </row>
    <row r="598" spans="1:26" ht="18.75" customHeight="1" thickTop="1">
      <c r="A598" s="9"/>
      <c r="B598" s="709"/>
      <c r="C598" s="709"/>
      <c r="D598" s="1425">
        <f>+IF(+SUM(E598:J598)=0,0,"Контрола: дефицит/излишък = финансиране с обратен знак (V. + VІ. = 0)")</f>
        <v>0</v>
      </c>
      <c r="E598" s="1069">
        <f t="shared" ref="E598:J598" si="124">E597+E445</f>
        <v>0</v>
      </c>
      <c r="F598" s="1070">
        <f t="shared" si="124"/>
        <v>0</v>
      </c>
      <c r="G598" s="1071">
        <f t="shared" si="124"/>
        <v>0</v>
      </c>
      <c r="H598" s="1071">
        <f t="shared" si="124"/>
        <v>0</v>
      </c>
      <c r="I598" s="1071">
        <f t="shared" si="124"/>
        <v>0</v>
      </c>
      <c r="J598" s="1071">
        <f t="shared" si="124"/>
        <v>0</v>
      </c>
      <c r="K598" s="4">
        <v>1</v>
      </c>
      <c r="L598" s="464"/>
    </row>
    <row r="599" spans="1:26" ht="7.5" customHeight="1">
      <c r="A599" s="9"/>
      <c r="B599" s="1080"/>
      <c r="C599" s="1081"/>
      <c r="D599" s="318"/>
      <c r="E599" s="318"/>
      <c r="F599" s="318"/>
      <c r="G599" s="709"/>
      <c r="H599" s="709"/>
      <c r="I599" s="709"/>
      <c r="J599" s="709"/>
      <c r="K599" s="4">
        <v>1</v>
      </c>
      <c r="L599" s="464"/>
    </row>
    <row r="600" spans="1:26" ht="45" customHeight="1">
      <c r="A600" s="9"/>
      <c r="B600" s="1080"/>
      <c r="C600" s="1082"/>
      <c r="D600" s="1083"/>
      <c r="E600" s="1084"/>
      <c r="F600" s="1084" t="s">
        <v>1370</v>
      </c>
      <c r="G600" s="2221" t="s">
        <v>2247</v>
      </c>
      <c r="H600" s="2222"/>
      <c r="I600" s="2222"/>
      <c r="J600" s="2223"/>
      <c r="K600" s="4">
        <v>1</v>
      </c>
      <c r="L600" s="621"/>
    </row>
    <row r="601" spans="1:26" ht="18.75" customHeight="1">
      <c r="A601" s="9"/>
      <c r="B601" s="1080"/>
      <c r="C601" s="1081"/>
      <c r="D601" s="1083"/>
      <c r="E601" s="709"/>
      <c r="F601" s="1081"/>
      <c r="G601" s="2219" t="s">
        <v>1428</v>
      </c>
      <c r="H601" s="2219"/>
      <c r="I601" s="2219"/>
      <c r="J601" s="2219"/>
      <c r="K601" s="4">
        <v>1</v>
      </c>
      <c r="L601" s="621"/>
    </row>
    <row r="602" spans="1:26" ht="6.75" customHeight="1">
      <c r="A602" s="9"/>
      <c r="B602" s="1080"/>
      <c r="C602" s="1081"/>
      <c r="D602" s="1083"/>
      <c r="E602" s="709"/>
      <c r="F602" s="1081"/>
      <c r="G602" s="318"/>
      <c r="H602" s="318"/>
      <c r="I602" s="318"/>
      <c r="J602" s="318"/>
      <c r="K602" s="4">
        <v>1</v>
      </c>
      <c r="L602" s="621"/>
    </row>
    <row r="603" spans="1:26" ht="45.75" customHeight="1">
      <c r="A603" s="9"/>
      <c r="B603" s="1080"/>
      <c r="C603" s="1078" t="s">
        <v>1407</v>
      </c>
      <c r="D603" s="1074" t="s">
        <v>2247</v>
      </c>
      <c r="E603" s="1087"/>
      <c r="F603" s="318" t="s">
        <v>1422</v>
      </c>
      <c r="G603" s="2216" t="s">
        <v>2248</v>
      </c>
      <c r="H603" s="2217"/>
      <c r="I603" s="2217"/>
      <c r="J603" s="2218"/>
      <c r="K603" s="4">
        <v>1</v>
      </c>
      <c r="L603" s="621"/>
    </row>
    <row r="604" spans="1:26" ht="21.75" customHeight="1">
      <c r="A604" s="9"/>
      <c r="B604" s="2220" t="s">
        <v>1421</v>
      </c>
      <c r="C604" s="2220"/>
      <c r="D604" s="1089" t="s">
        <v>1398</v>
      </c>
      <c r="E604" s="1085"/>
      <c r="F604" s="1086"/>
      <c r="G604" s="2219" t="s">
        <v>1428</v>
      </c>
      <c r="H604" s="2219"/>
      <c r="I604" s="2219"/>
      <c r="J604" s="2219"/>
      <c r="K604" s="4">
        <v>1</v>
      </c>
      <c r="L604" s="621"/>
    </row>
    <row r="605" spans="1:26" ht="45" customHeight="1">
      <c r="A605" s="14"/>
      <c r="B605" s="2275">
        <v>43838</v>
      </c>
      <c r="C605" s="2276"/>
      <c r="D605" s="1090" t="s">
        <v>1423</v>
      </c>
      <c r="E605" s="1073" t="s">
        <v>2249</v>
      </c>
      <c r="F605" s="1079" t="s">
        <v>2250</v>
      </c>
      <c r="G605" s="1088" t="s">
        <v>1424</v>
      </c>
      <c r="H605" s="2253" t="s">
        <v>2253</v>
      </c>
      <c r="I605" s="2254"/>
      <c r="J605" s="2255"/>
      <c r="K605" s="4">
        <v>1</v>
      </c>
      <c r="L605" s="621"/>
    </row>
    <row r="606" spans="1:26" s="310" customFormat="1" ht="6" customHeight="1">
      <c r="A606" s="622"/>
      <c r="B606" s="709"/>
      <c r="C606" s="709"/>
      <c r="D606" s="1080"/>
      <c r="E606" s="709"/>
      <c r="F606" s="709"/>
      <c r="G606" s="709"/>
      <c r="H606" s="709"/>
      <c r="I606" s="709"/>
      <c r="J606" s="709"/>
      <c r="K606" s="4">
        <v>1</v>
      </c>
      <c r="L606" s="621"/>
      <c r="M606" s="1932"/>
      <c r="N606" s="283"/>
      <c r="O606" s="283"/>
      <c r="P606" s="283"/>
      <c r="Q606" s="283"/>
      <c r="R606" s="283"/>
      <c r="S606" s="283"/>
      <c r="T606" s="283"/>
      <c r="U606" s="283"/>
      <c r="V606" s="283"/>
      <c r="W606" s="283"/>
      <c r="X606" s="283"/>
      <c r="Y606" s="283"/>
      <c r="Z606" s="283"/>
    </row>
    <row r="607" spans="1:26" ht="24" customHeight="1">
      <c r="A607" s="623"/>
      <c r="B607" s="623"/>
      <c r="C607" s="623"/>
      <c r="D607" s="624"/>
      <c r="E607" s="623"/>
      <c r="F607" s="623"/>
      <c r="G607" s="1088" t="s">
        <v>1721</v>
      </c>
      <c r="H607" s="2253" t="s">
        <v>2251</v>
      </c>
      <c r="I607" s="2254"/>
      <c r="J607" s="2255"/>
      <c r="K607" s="4">
        <v>1</v>
      </c>
      <c r="L607" s="464"/>
    </row>
    <row r="608" spans="1:26">
      <c r="B608" s="244"/>
      <c r="C608" s="244"/>
      <c r="D608" s="629"/>
      <c r="E608" s="244"/>
      <c r="F608" s="244"/>
      <c r="G608" s="244"/>
      <c r="H608" s="244"/>
      <c r="I608" s="244"/>
      <c r="J608" s="244"/>
      <c r="K608" s="4">
        <v>1</v>
      </c>
    </row>
    <row r="609" spans="2:12">
      <c r="B609" s="1082"/>
      <c r="C609" s="1082"/>
      <c r="D609" s="1100"/>
      <c r="E609" s="15"/>
      <c r="F609" s="15"/>
      <c r="G609" s="15"/>
      <c r="H609" s="15"/>
      <c r="I609" s="15"/>
      <c r="J609" s="15"/>
      <c r="K609" s="1488">
        <f>(IF($E742&lt;&gt;0,$K$2,IF($F742&lt;&gt;0,$K$2,IF($G742&lt;&gt;0,$K$2,IF($H742&lt;&gt;0,$K$2,IF($I742&lt;&gt;0,$K$2,IF($J742&lt;&gt;0,$K$2,"")))))))</f>
        <v>1</v>
      </c>
      <c r="L609" s="427"/>
    </row>
    <row r="610" spans="2:12">
      <c r="B610" s="1082"/>
      <c r="C610" s="1101"/>
      <c r="D610" s="1102"/>
      <c r="E610" s="15"/>
      <c r="F610" s="15"/>
      <c r="G610" s="15"/>
      <c r="H610" s="15"/>
      <c r="I610" s="15"/>
      <c r="J610" s="15"/>
      <c r="K610" s="1488">
        <f>(IF($E742&lt;&gt;0,$K$2,IF($F742&lt;&gt;0,$K$2,IF($G742&lt;&gt;0,$K$2,IF($H742&lt;&gt;0,$K$2,IF($I742&lt;&gt;0,$K$2,IF($J742&lt;&gt;0,$K$2,"")))))))</f>
        <v>1</v>
      </c>
      <c r="L610" s="427"/>
    </row>
    <row r="611" spans="2:12">
      <c r="B611" s="2248" t="str">
        <f>$B$7</f>
        <v>ОТЧЕТНИ ДАННИ ПО ЕБК ЗА ИЗПЪЛНЕНИЕТО НА БЮДЖЕТА</v>
      </c>
      <c r="C611" s="2249"/>
      <c r="D611" s="2249"/>
      <c r="E611" s="1103"/>
      <c r="F611" s="1103"/>
      <c r="G611" s="1104"/>
      <c r="H611" s="1104"/>
      <c r="I611" s="1104"/>
      <c r="J611" s="1104"/>
      <c r="K611" s="1488">
        <f>(IF($E742&lt;&gt;0,$K$2,IF($F742&lt;&gt;0,$K$2,IF($G742&lt;&gt;0,$K$2,IF($H742&lt;&gt;0,$K$2,IF($I742&lt;&gt;0,$K$2,IF($J742&lt;&gt;0,$K$2,"")))))))</f>
        <v>1</v>
      </c>
      <c r="L611" s="427"/>
    </row>
    <row r="612" spans="2:12">
      <c r="B612" s="709"/>
      <c r="C612" s="1080"/>
      <c r="D612" s="1105"/>
      <c r="E612" s="1106" t="s">
        <v>737</v>
      </c>
      <c r="F612" s="1106" t="s">
        <v>644</v>
      </c>
      <c r="G612" s="710"/>
      <c r="H612" s="1107" t="s">
        <v>1419</v>
      </c>
      <c r="I612" s="1108"/>
      <c r="J612" s="1109"/>
      <c r="K612" s="1488">
        <f>(IF($E742&lt;&gt;0,$K$2,IF($F742&lt;&gt;0,$K$2,IF($G742&lt;&gt;0,$K$2,IF($H742&lt;&gt;0,$K$2,IF($I742&lt;&gt;0,$K$2,IF($J742&lt;&gt;0,$K$2,"")))))))</f>
        <v>1</v>
      </c>
      <c r="L612" s="427"/>
    </row>
    <row r="613" spans="2:12" ht="18.75">
      <c r="B613" s="2238" t="str">
        <f>$B$9</f>
        <v>Съвет за електронни медии</v>
      </c>
      <c r="C613" s="2239"/>
      <c r="D613" s="2240"/>
      <c r="E613" s="1022">
        <f>$E$9</f>
        <v>43466</v>
      </c>
      <c r="F613" s="1110">
        <f>$F$9</f>
        <v>43830</v>
      </c>
      <c r="G613" s="710"/>
      <c r="H613" s="710"/>
      <c r="I613" s="710"/>
      <c r="J613" s="710"/>
      <c r="K613" s="1488">
        <f>(IF($E742&lt;&gt;0,$K$2,IF($F742&lt;&gt;0,$K$2,IF($G742&lt;&gt;0,$K$2,IF($H742&lt;&gt;0,$K$2,IF($I742&lt;&gt;0,$K$2,IF($J742&lt;&gt;0,$K$2,"")))))))</f>
        <v>1</v>
      </c>
      <c r="L613" s="427"/>
    </row>
    <row r="614" spans="2:12">
      <c r="B614" s="1111" t="str">
        <f>$B$10</f>
        <v xml:space="preserve">                                                            (наименование на разпоредителя с бюджет)</v>
      </c>
      <c r="C614" s="709"/>
      <c r="D614" s="1083"/>
      <c r="E614" s="1112"/>
      <c r="F614" s="1112"/>
      <c r="G614" s="710"/>
      <c r="H614" s="710"/>
      <c r="I614" s="710"/>
      <c r="J614" s="710"/>
      <c r="K614" s="1488">
        <f>(IF($E742&lt;&gt;0,$K$2,IF($F742&lt;&gt;0,$K$2,IF($G742&lt;&gt;0,$K$2,IF($H742&lt;&gt;0,$K$2,IF($I742&lt;&gt;0,$K$2,IF($J742&lt;&gt;0,$K$2,"")))))))</f>
        <v>1</v>
      </c>
      <c r="L614" s="427"/>
    </row>
    <row r="615" spans="2:12">
      <c r="B615" s="1111"/>
      <c r="C615" s="709"/>
      <c r="D615" s="1083"/>
      <c r="E615" s="1111"/>
      <c r="F615" s="709"/>
      <c r="G615" s="710"/>
      <c r="H615" s="710"/>
      <c r="I615" s="710"/>
      <c r="J615" s="710"/>
      <c r="K615" s="1488">
        <f>(IF($E742&lt;&gt;0,$K$2,IF($F742&lt;&gt;0,$K$2,IF($G742&lt;&gt;0,$K$2,IF($H742&lt;&gt;0,$K$2,IF($I742&lt;&gt;0,$K$2,IF($J742&lt;&gt;0,$K$2,"")))))))</f>
        <v>1</v>
      </c>
      <c r="L615" s="427"/>
    </row>
    <row r="616" spans="2:12" ht="19.5">
      <c r="B616" s="2282" t="str">
        <f>$B$12</f>
        <v>Съвет за електронни медии</v>
      </c>
      <c r="C616" s="2283"/>
      <c r="D616" s="2284"/>
      <c r="E616" s="1113" t="s">
        <v>1305</v>
      </c>
      <c r="F616" s="1866" t="str">
        <f>$F$12</f>
        <v>4400</v>
      </c>
      <c r="G616" s="1114"/>
      <c r="H616" s="710"/>
      <c r="I616" s="710"/>
      <c r="J616" s="710"/>
      <c r="K616" s="1488">
        <f>(IF($E742&lt;&gt;0,$K$2,IF($F742&lt;&gt;0,$K$2,IF($G742&lt;&gt;0,$K$2,IF($H742&lt;&gt;0,$K$2,IF($I742&lt;&gt;0,$K$2,IF($J742&lt;&gt;0,$K$2,"")))))))</f>
        <v>1</v>
      </c>
      <c r="L616" s="427"/>
    </row>
    <row r="617" spans="2:12">
      <c r="B617" s="1115" t="str">
        <f>$B$13</f>
        <v xml:space="preserve">                                             (наименование на първостепенния разпоредител с бюджет)</v>
      </c>
      <c r="C617" s="709"/>
      <c r="D617" s="1083"/>
      <c r="E617" s="1116"/>
      <c r="F617" s="1117"/>
      <c r="G617" s="710"/>
      <c r="H617" s="710"/>
      <c r="I617" s="710"/>
      <c r="J617" s="710"/>
      <c r="K617" s="1488">
        <f>(IF($E742&lt;&gt;0,$K$2,IF($F742&lt;&gt;0,$K$2,IF($G742&lt;&gt;0,$K$2,IF($H742&lt;&gt;0,$K$2,IF($I742&lt;&gt;0,$K$2,IF($J742&lt;&gt;0,$K$2,"")))))))</f>
        <v>1</v>
      </c>
      <c r="L617" s="427"/>
    </row>
    <row r="618" spans="2:12" ht="19.5">
      <c r="B618" s="1118"/>
      <c r="C618" s="710"/>
      <c r="D618" s="1119" t="s">
        <v>1430</v>
      </c>
      <c r="E618" s="1120">
        <f>$E$15</f>
        <v>0</v>
      </c>
      <c r="F618" s="1464" t="str">
        <f>$F$15</f>
        <v>БЮДЖЕТ</v>
      </c>
      <c r="G618" s="710"/>
      <c r="H618" s="1121"/>
      <c r="I618" s="710"/>
      <c r="J618" s="1121"/>
      <c r="K618" s="1488">
        <f>(IF($E742&lt;&gt;0,$K$2,IF($F742&lt;&gt;0,$K$2,IF($G742&lt;&gt;0,$K$2,IF($H742&lt;&gt;0,$K$2,IF($I742&lt;&gt;0,$K$2,IF($J742&lt;&gt;0,$K$2,"")))))))</f>
        <v>1</v>
      </c>
      <c r="L618" s="427"/>
    </row>
    <row r="619" spans="2:12" ht="16.5" thickBot="1">
      <c r="B619" s="709"/>
      <c r="C619" s="1080"/>
      <c r="D619" s="1105"/>
      <c r="E619" s="1117"/>
      <c r="F619" s="1122"/>
      <c r="G619" s="1123"/>
      <c r="H619" s="1123"/>
      <c r="I619" s="1123"/>
      <c r="J619" s="1124" t="s">
        <v>740</v>
      </c>
      <c r="K619" s="1488">
        <f>(IF($E742&lt;&gt;0,$K$2,IF($F742&lt;&gt;0,$K$2,IF($G742&lt;&gt;0,$K$2,IF($H742&lt;&gt;0,$K$2,IF($I742&lt;&gt;0,$K$2,IF($J742&lt;&gt;0,$K$2,"")))))))</f>
        <v>1</v>
      </c>
      <c r="L619" s="427"/>
    </row>
    <row r="620" spans="2:12" ht="16.5">
      <c r="B620" s="1125"/>
      <c r="C620" s="1126"/>
      <c r="D620" s="1127" t="s">
        <v>1022</v>
      </c>
      <c r="E620" s="1128" t="s">
        <v>742</v>
      </c>
      <c r="F620" s="408" t="s">
        <v>1320</v>
      </c>
      <c r="G620" s="1129"/>
      <c r="H620" s="1130"/>
      <c r="I620" s="1129"/>
      <c r="J620" s="1131"/>
      <c r="K620" s="1488">
        <f>(IF($E742&lt;&gt;0,$K$2,IF($F742&lt;&gt;0,$K$2,IF($G742&lt;&gt;0,$K$2,IF($H742&lt;&gt;0,$K$2,IF($I742&lt;&gt;0,$K$2,IF($J742&lt;&gt;0,$K$2,"")))))))</f>
        <v>1</v>
      </c>
      <c r="L620" s="427"/>
    </row>
    <row r="621" spans="2:12" ht="56.1" customHeight="1">
      <c r="B621" s="1132" t="s">
        <v>692</v>
      </c>
      <c r="C621" s="1133" t="s">
        <v>744</v>
      </c>
      <c r="D621" s="1134" t="s">
        <v>1023</v>
      </c>
      <c r="E621" s="1135">
        <f>$C$3</f>
        <v>2019</v>
      </c>
      <c r="F621" s="409" t="s">
        <v>1318</v>
      </c>
      <c r="G621" s="1136" t="s">
        <v>1317</v>
      </c>
      <c r="H621" s="1137" t="s">
        <v>1016</v>
      </c>
      <c r="I621" s="1138" t="s">
        <v>1306</v>
      </c>
      <c r="J621" s="1139" t="s">
        <v>1307</v>
      </c>
      <c r="K621" s="1488">
        <f>(IF($E742&lt;&gt;0,$K$2,IF($F742&lt;&gt;0,$K$2,IF($G742&lt;&gt;0,$K$2,IF($H742&lt;&gt;0,$K$2,IF($I742&lt;&gt;0,$K$2,IF($J742&lt;&gt;0,$K$2,"")))))))</f>
        <v>1</v>
      </c>
      <c r="L621" s="427"/>
    </row>
    <row r="622" spans="2:12" ht="69" customHeight="1">
      <c r="B622" s="1140"/>
      <c r="C622" s="1141"/>
      <c r="D622" s="1142" t="s">
        <v>497</v>
      </c>
      <c r="E622" s="389" t="s">
        <v>344</v>
      </c>
      <c r="F622" s="389" t="s">
        <v>345</v>
      </c>
      <c r="G622" s="704" t="s">
        <v>1029</v>
      </c>
      <c r="H622" s="705" t="s">
        <v>1030</v>
      </c>
      <c r="I622" s="705" t="s">
        <v>1003</v>
      </c>
      <c r="J622" s="706" t="s">
        <v>1288</v>
      </c>
      <c r="K622" s="1488">
        <f>(IF($E742&lt;&gt;0,$K$2,IF($F742&lt;&gt;0,$K$2,IF($G742&lt;&gt;0,$K$2,IF($H742&lt;&gt;0,$K$2,IF($I742&lt;&gt;0,$K$2,IF($J742&lt;&gt;0,$K$2,"")))))))</f>
        <v>1</v>
      </c>
      <c r="L622" s="427"/>
    </row>
    <row r="623" spans="2:12">
      <c r="B623" s="1143"/>
      <c r="C623" s="1871">
        <v>0</v>
      </c>
      <c r="D623" s="1484" t="s">
        <v>284</v>
      </c>
      <c r="E623" s="319"/>
      <c r="F623" s="707"/>
      <c r="G623" s="1144"/>
      <c r="H623" s="713"/>
      <c r="I623" s="713"/>
      <c r="J623" s="714"/>
      <c r="K623" s="1488">
        <f>(IF($E742&lt;&gt;0,$K$2,IF($F742&lt;&gt;0,$K$2,IF($G742&lt;&gt;0,$K$2,IF($H742&lt;&gt;0,$K$2,IF($I742&lt;&gt;0,$K$2,IF($J742&lt;&gt;0,$K$2,"")))))))</f>
        <v>1</v>
      </c>
      <c r="L623" s="427"/>
    </row>
    <row r="624" spans="2:12">
      <c r="B624" s="1145"/>
      <c r="C624" s="1872">
        <f>VLOOKUP(D625,EBK_DEIN2,2,FALSE)</f>
        <v>1107</v>
      </c>
      <c r="D624" s="1485" t="s">
        <v>1272</v>
      </c>
      <c r="E624" s="707"/>
      <c r="F624" s="707"/>
      <c r="G624" s="1146"/>
      <c r="H624" s="715"/>
      <c r="I624" s="715"/>
      <c r="J624" s="716"/>
      <c r="K624" s="1488">
        <f>(IF($E742&lt;&gt;0,$K$2,IF($F742&lt;&gt;0,$K$2,IF($G742&lt;&gt;0,$K$2,IF($H742&lt;&gt;0,$K$2,IF($I742&lt;&gt;0,$K$2,IF($J742&lt;&gt;0,$K$2,"")))))))</f>
        <v>1</v>
      </c>
      <c r="L624" s="427"/>
    </row>
    <row r="625" spans="1:12">
      <c r="B625" s="1147"/>
      <c r="C625" s="1873">
        <f>+C624</f>
        <v>1107</v>
      </c>
      <c r="D625" s="1483" t="s">
        <v>61</v>
      </c>
      <c r="E625" s="707"/>
      <c r="F625" s="707"/>
      <c r="G625" s="1146"/>
      <c r="H625" s="715"/>
      <c r="I625" s="715"/>
      <c r="J625" s="716"/>
      <c r="K625" s="1488">
        <f>(IF($E742&lt;&gt;0,$K$2,IF($F742&lt;&gt;0,$K$2,IF($G742&lt;&gt;0,$K$2,IF($H742&lt;&gt;0,$K$2,IF($I742&lt;&gt;0,$K$2,IF($J742&lt;&gt;0,$K$2,"")))))))</f>
        <v>1</v>
      </c>
      <c r="L625" s="427"/>
    </row>
    <row r="626" spans="1:12">
      <c r="B626" s="1148"/>
      <c r="C626" s="1149"/>
      <c r="D626" s="1150" t="s">
        <v>1024</v>
      </c>
      <c r="E626" s="707"/>
      <c r="F626" s="707"/>
      <c r="G626" s="1151"/>
      <c r="H626" s="717"/>
      <c r="I626" s="717"/>
      <c r="J626" s="718"/>
      <c r="K626" s="1488">
        <f>(IF($E742&lt;&gt;0,$K$2,IF($F742&lt;&gt;0,$K$2,IF($G742&lt;&gt;0,$K$2,IF($H742&lt;&gt;0,$K$2,IF($I742&lt;&gt;0,$K$2,IF($J742&lt;&gt;0,$K$2,"")))))))</f>
        <v>1</v>
      </c>
      <c r="L626" s="427"/>
    </row>
    <row r="627" spans="1:12">
      <c r="B627" s="1152">
        <v>100</v>
      </c>
      <c r="C627" s="2267" t="s">
        <v>498</v>
      </c>
      <c r="D627" s="2261"/>
      <c r="E627" s="394">
        <f t="shared" ref="E627:J627" si="125">SUM(E628:E629)</f>
        <v>894866</v>
      </c>
      <c r="F627" s="395">
        <f t="shared" si="125"/>
        <v>894024</v>
      </c>
      <c r="G627" s="508">
        <f t="shared" si="125"/>
        <v>765319</v>
      </c>
      <c r="H627" s="509">
        <f t="shared" si="125"/>
        <v>0</v>
      </c>
      <c r="I627" s="509">
        <f t="shared" si="125"/>
        <v>-159</v>
      </c>
      <c r="J627" s="510">
        <f t="shared" si="125"/>
        <v>128864</v>
      </c>
      <c r="K627" s="1486">
        <f>(IF($E627&lt;&gt;0,$K$2,IF($F627&lt;&gt;0,$K$2,IF($G627&lt;&gt;0,$K$2,IF($H627&lt;&gt;0,$K$2,IF($I627&lt;&gt;0,$K$2,IF($J627&lt;&gt;0,$K$2,"")))))))</f>
        <v>1</v>
      </c>
      <c r="L627" s="428"/>
    </row>
    <row r="628" spans="1:12">
      <c r="B628" s="1153"/>
      <c r="C628" s="1154">
        <v>101</v>
      </c>
      <c r="D628" s="1155" t="s">
        <v>499</v>
      </c>
      <c r="E628" s="552">
        <v>405970</v>
      </c>
      <c r="F628" s="561">
        <f>G628+H628+I628+J628</f>
        <v>405601</v>
      </c>
      <c r="G628" s="475">
        <v>326479</v>
      </c>
      <c r="H628" s="476"/>
      <c r="I628" s="476"/>
      <c r="J628" s="477">
        <v>79122</v>
      </c>
      <c r="K628" s="1486">
        <f t="shared" ref="K628:K694" si="126">(IF($E628&lt;&gt;0,$K$2,IF($F628&lt;&gt;0,$K$2,IF($G628&lt;&gt;0,$K$2,IF($H628&lt;&gt;0,$K$2,IF($I628&lt;&gt;0,$K$2,IF($J628&lt;&gt;0,$K$2,"")))))))</f>
        <v>1</v>
      </c>
      <c r="L628" s="428"/>
    </row>
    <row r="629" spans="1:12" ht="36" customHeight="1">
      <c r="A629" s="238"/>
      <c r="B629" s="1153"/>
      <c r="C629" s="1156">
        <v>102</v>
      </c>
      <c r="D629" s="1157" t="s">
        <v>500</v>
      </c>
      <c r="E629" s="558">
        <v>488896</v>
      </c>
      <c r="F629" s="562">
        <f>G629+H629+I629+J629</f>
        <v>488423</v>
      </c>
      <c r="G629" s="487">
        <v>438840</v>
      </c>
      <c r="H629" s="488"/>
      <c r="I629" s="488">
        <v>-159</v>
      </c>
      <c r="J629" s="489">
        <v>49742</v>
      </c>
      <c r="K629" s="1486">
        <f t="shared" si="126"/>
        <v>1</v>
      </c>
      <c r="L629" s="428"/>
    </row>
    <row r="630" spans="1:12">
      <c r="A630" s="238"/>
      <c r="B630" s="1152">
        <v>200</v>
      </c>
      <c r="C630" s="2258" t="s">
        <v>501</v>
      </c>
      <c r="D630" s="2258"/>
      <c r="E630" s="394">
        <f t="shared" ref="E630:J630" si="127">SUM(E631:E635)</f>
        <v>97673</v>
      </c>
      <c r="F630" s="395">
        <f t="shared" si="127"/>
        <v>97179</v>
      </c>
      <c r="G630" s="508">
        <f t="shared" si="127"/>
        <v>91019</v>
      </c>
      <c r="H630" s="509">
        <f t="shared" si="127"/>
        <v>0</v>
      </c>
      <c r="I630" s="509">
        <f t="shared" si="127"/>
        <v>5055</v>
      </c>
      <c r="J630" s="510">
        <f t="shared" si="127"/>
        <v>1105</v>
      </c>
      <c r="K630" s="1486">
        <f t="shared" si="126"/>
        <v>1</v>
      </c>
      <c r="L630" s="428"/>
    </row>
    <row r="631" spans="1:12" hidden="1">
      <c r="A631" s="238"/>
      <c r="B631" s="1158"/>
      <c r="C631" s="1154">
        <v>201</v>
      </c>
      <c r="D631" s="1155" t="s">
        <v>502</v>
      </c>
      <c r="E631" s="552"/>
      <c r="F631" s="561">
        <f>G631+H631+I631+J631</f>
        <v>0</v>
      </c>
      <c r="G631" s="475"/>
      <c r="H631" s="476"/>
      <c r="I631" s="476"/>
      <c r="J631" s="477"/>
      <c r="K631" s="1486" t="str">
        <f t="shared" si="126"/>
        <v/>
      </c>
      <c r="L631" s="428"/>
    </row>
    <row r="632" spans="1:12">
      <c r="A632" s="238"/>
      <c r="B632" s="1159"/>
      <c r="C632" s="1160">
        <v>202</v>
      </c>
      <c r="D632" s="1161" t="s">
        <v>503</v>
      </c>
      <c r="E632" s="554">
        <v>13526</v>
      </c>
      <c r="F632" s="563">
        <f>G632+H632+I632+J632</f>
        <v>13032</v>
      </c>
      <c r="G632" s="478">
        <v>6872</v>
      </c>
      <c r="H632" s="479"/>
      <c r="I632" s="479">
        <v>5055</v>
      </c>
      <c r="J632" s="480">
        <v>1105</v>
      </c>
      <c r="K632" s="1486">
        <f t="shared" si="126"/>
        <v>1</v>
      </c>
      <c r="L632" s="428"/>
    </row>
    <row r="633" spans="1:12" ht="31.5">
      <c r="A633" s="238"/>
      <c r="B633" s="1162"/>
      <c r="C633" s="1160">
        <v>205</v>
      </c>
      <c r="D633" s="1161" t="s">
        <v>885</v>
      </c>
      <c r="E633" s="554">
        <v>9590</v>
      </c>
      <c r="F633" s="563">
        <f>G633+H633+I633+J633</f>
        <v>9590</v>
      </c>
      <c r="G633" s="478">
        <v>9590</v>
      </c>
      <c r="H633" s="479"/>
      <c r="I633" s="479"/>
      <c r="J633" s="480"/>
      <c r="K633" s="1486">
        <f t="shared" si="126"/>
        <v>1</v>
      </c>
      <c r="L633" s="428"/>
    </row>
    <row r="634" spans="1:12">
      <c r="A634" s="238"/>
      <c r="B634" s="1162"/>
      <c r="C634" s="1160">
        <v>208</v>
      </c>
      <c r="D634" s="1163" t="s">
        <v>886</v>
      </c>
      <c r="E634" s="554">
        <v>68705</v>
      </c>
      <c r="F634" s="563">
        <f>G634+H634+I634+J634</f>
        <v>68705</v>
      </c>
      <c r="G634" s="478">
        <v>68705</v>
      </c>
      <c r="H634" s="479"/>
      <c r="I634" s="479"/>
      <c r="J634" s="480"/>
      <c r="K634" s="1486">
        <f t="shared" si="126"/>
        <v>1</v>
      </c>
      <c r="L634" s="428"/>
    </row>
    <row r="635" spans="1:12">
      <c r="A635" s="238"/>
      <c r="B635" s="1158"/>
      <c r="C635" s="1156">
        <v>209</v>
      </c>
      <c r="D635" s="1164" t="s">
        <v>887</v>
      </c>
      <c r="E635" s="558">
        <v>5852</v>
      </c>
      <c r="F635" s="562">
        <f>G635+H635+I635+J635</f>
        <v>5852</v>
      </c>
      <c r="G635" s="487">
        <v>5852</v>
      </c>
      <c r="H635" s="488"/>
      <c r="I635" s="488"/>
      <c r="J635" s="489"/>
      <c r="K635" s="1486">
        <f t="shared" si="126"/>
        <v>1</v>
      </c>
      <c r="L635" s="428"/>
    </row>
    <row r="636" spans="1:12">
      <c r="A636" s="5"/>
      <c r="B636" s="1152">
        <v>500</v>
      </c>
      <c r="C636" s="2259" t="s">
        <v>888</v>
      </c>
      <c r="D636" s="2259"/>
      <c r="E636" s="394">
        <f t="shared" ref="E636:J636" si="128">SUM(E637:E643)</f>
        <v>224161</v>
      </c>
      <c r="F636" s="395">
        <f t="shared" si="128"/>
        <v>217343</v>
      </c>
      <c r="G636" s="508">
        <f t="shared" si="128"/>
        <v>0</v>
      </c>
      <c r="H636" s="509">
        <f t="shared" si="128"/>
        <v>0</v>
      </c>
      <c r="I636" s="509">
        <f t="shared" si="128"/>
        <v>0</v>
      </c>
      <c r="J636" s="510">
        <f t="shared" si="128"/>
        <v>217343</v>
      </c>
      <c r="K636" s="1486">
        <f t="shared" si="126"/>
        <v>1</v>
      </c>
      <c r="L636" s="428"/>
    </row>
    <row r="637" spans="1:12" ht="31.5">
      <c r="A637" s="238"/>
      <c r="B637" s="1158"/>
      <c r="C637" s="1165">
        <v>551</v>
      </c>
      <c r="D637" s="1166" t="s">
        <v>889</v>
      </c>
      <c r="E637" s="552">
        <v>136534</v>
      </c>
      <c r="F637" s="561">
        <f t="shared" ref="F637:F644" si="129">G637+H637+I637+J637</f>
        <v>136459</v>
      </c>
      <c r="G637" s="1447">
        <v>0</v>
      </c>
      <c r="H637" s="1448">
        <v>0</v>
      </c>
      <c r="I637" s="1448">
        <v>0</v>
      </c>
      <c r="J637" s="477">
        <v>136459</v>
      </c>
      <c r="K637" s="1486">
        <f t="shared" si="126"/>
        <v>1</v>
      </c>
      <c r="L637" s="428"/>
    </row>
    <row r="638" spans="1:12" hidden="1">
      <c r="A638" s="5"/>
      <c r="B638" s="1158"/>
      <c r="C638" s="1167">
        <f>C637+1</f>
        <v>552</v>
      </c>
      <c r="D638" s="1168" t="s">
        <v>890</v>
      </c>
      <c r="E638" s="554"/>
      <c r="F638" s="563">
        <f t="shared" si="129"/>
        <v>0</v>
      </c>
      <c r="G638" s="1449">
        <v>0</v>
      </c>
      <c r="H638" s="1450">
        <v>0</v>
      </c>
      <c r="I638" s="1450">
        <v>0</v>
      </c>
      <c r="J638" s="480"/>
      <c r="K638" s="1486" t="str">
        <f t="shared" si="126"/>
        <v/>
      </c>
      <c r="L638" s="428"/>
    </row>
    <row r="639" spans="1:12" hidden="1">
      <c r="A639" s="238"/>
      <c r="B639" s="1169"/>
      <c r="C639" s="1167">
        <v>558</v>
      </c>
      <c r="D639" s="1170" t="s">
        <v>1444</v>
      </c>
      <c r="E639" s="554"/>
      <c r="F639" s="563">
        <f>G639+H639+I639+J639</f>
        <v>0</v>
      </c>
      <c r="G639" s="1449">
        <v>0</v>
      </c>
      <c r="H639" s="1450">
        <v>0</v>
      </c>
      <c r="I639" s="1450">
        <v>0</v>
      </c>
      <c r="J639" s="683">
        <v>0</v>
      </c>
      <c r="K639" s="1486" t="str">
        <f t="shared" si="126"/>
        <v/>
      </c>
      <c r="L639" s="428"/>
    </row>
    <row r="640" spans="1:12">
      <c r="A640" s="347"/>
      <c r="B640" s="1169"/>
      <c r="C640" s="1167">
        <v>560</v>
      </c>
      <c r="D640" s="1170" t="s">
        <v>891</v>
      </c>
      <c r="E640" s="554">
        <v>61609</v>
      </c>
      <c r="F640" s="563">
        <f t="shared" si="129"/>
        <v>54866</v>
      </c>
      <c r="G640" s="1449">
        <v>0</v>
      </c>
      <c r="H640" s="1450">
        <v>0</v>
      </c>
      <c r="I640" s="1450">
        <v>0</v>
      </c>
      <c r="J640" s="480">
        <v>54866</v>
      </c>
      <c r="K640" s="1486">
        <f t="shared" si="126"/>
        <v>1</v>
      </c>
      <c r="L640" s="428"/>
    </row>
    <row r="641" spans="1:12">
      <c r="A641" s="5"/>
      <c r="B641" s="1169"/>
      <c r="C641" s="1167">
        <v>580</v>
      </c>
      <c r="D641" s="1168" t="s">
        <v>892</v>
      </c>
      <c r="E641" s="554">
        <v>26018</v>
      </c>
      <c r="F641" s="563">
        <f t="shared" si="129"/>
        <v>26018</v>
      </c>
      <c r="G641" s="1449">
        <v>0</v>
      </c>
      <c r="H641" s="1450">
        <v>0</v>
      </c>
      <c r="I641" s="1450">
        <v>0</v>
      </c>
      <c r="J641" s="480">
        <v>26018</v>
      </c>
      <c r="K641" s="1486">
        <f t="shared" si="126"/>
        <v>1</v>
      </c>
      <c r="L641" s="428"/>
    </row>
    <row r="642" spans="1:12" ht="31.5" hidden="1">
      <c r="A642" s="5"/>
      <c r="B642" s="1158"/>
      <c r="C642" s="1160">
        <v>588</v>
      </c>
      <c r="D642" s="1163" t="s">
        <v>1448</v>
      </c>
      <c r="E642" s="554"/>
      <c r="F642" s="563">
        <f>G642+H642+I642+J642</f>
        <v>0</v>
      </c>
      <c r="G642" s="1449">
        <v>0</v>
      </c>
      <c r="H642" s="1450">
        <v>0</v>
      </c>
      <c r="I642" s="1450">
        <v>0</v>
      </c>
      <c r="J642" s="683">
        <v>0</v>
      </c>
      <c r="K642" s="1486" t="str">
        <f t="shared" si="126"/>
        <v/>
      </c>
      <c r="L642" s="428"/>
    </row>
    <row r="643" spans="1:12" ht="31.5" hidden="1">
      <c r="A643" s="5"/>
      <c r="B643" s="1158"/>
      <c r="C643" s="1171">
        <v>590</v>
      </c>
      <c r="D643" s="1172" t="s">
        <v>893</v>
      </c>
      <c r="E643" s="558"/>
      <c r="F643" s="562">
        <f t="shared" si="129"/>
        <v>0</v>
      </c>
      <c r="G643" s="487"/>
      <c r="H643" s="488"/>
      <c r="I643" s="488"/>
      <c r="J643" s="489"/>
      <c r="K643" s="1486" t="str">
        <f t="shared" si="126"/>
        <v/>
      </c>
      <c r="L643" s="428"/>
    </row>
    <row r="644" spans="1:12" hidden="1">
      <c r="A644" s="8">
        <v>5</v>
      </c>
      <c r="B644" s="1152">
        <v>800</v>
      </c>
      <c r="C644" s="2262" t="s">
        <v>1025</v>
      </c>
      <c r="D644" s="2263"/>
      <c r="E644" s="1467"/>
      <c r="F644" s="397">
        <f t="shared" si="129"/>
        <v>0</v>
      </c>
      <c r="G644" s="1266"/>
      <c r="H644" s="1267"/>
      <c r="I644" s="1267"/>
      <c r="J644" s="1268"/>
      <c r="K644" s="1486" t="str">
        <f t="shared" si="126"/>
        <v/>
      </c>
      <c r="L644" s="428"/>
    </row>
    <row r="645" spans="1:12">
      <c r="A645" s="9">
        <v>10</v>
      </c>
      <c r="B645" s="1152">
        <v>1000</v>
      </c>
      <c r="C645" s="2258" t="s">
        <v>895</v>
      </c>
      <c r="D645" s="2258"/>
      <c r="E645" s="396">
        <f t="shared" ref="E645:J645" si="130">SUM(E646:E662)</f>
        <v>404350</v>
      </c>
      <c r="F645" s="397">
        <f t="shared" si="130"/>
        <v>404255</v>
      </c>
      <c r="G645" s="508">
        <f t="shared" si="130"/>
        <v>385015</v>
      </c>
      <c r="H645" s="509">
        <f t="shared" si="130"/>
        <v>0</v>
      </c>
      <c r="I645" s="509">
        <f t="shared" si="130"/>
        <v>19240</v>
      </c>
      <c r="J645" s="510">
        <f t="shared" si="130"/>
        <v>0</v>
      </c>
      <c r="K645" s="1486">
        <f t="shared" si="126"/>
        <v>1</v>
      </c>
      <c r="L645" s="428"/>
    </row>
    <row r="646" spans="1:12" hidden="1">
      <c r="A646" s="9">
        <v>15</v>
      </c>
      <c r="B646" s="1159"/>
      <c r="C646" s="1154">
        <v>1011</v>
      </c>
      <c r="D646" s="1173" t="s">
        <v>896</v>
      </c>
      <c r="E646" s="552"/>
      <c r="F646" s="561">
        <f t="shared" ref="F646:F662" si="131">G646+H646+I646+J646</f>
        <v>0</v>
      </c>
      <c r="G646" s="475"/>
      <c r="H646" s="476"/>
      <c r="I646" s="476"/>
      <c r="J646" s="477"/>
      <c r="K646" s="1486" t="str">
        <f t="shared" si="126"/>
        <v/>
      </c>
      <c r="L646" s="428"/>
    </row>
    <row r="647" spans="1:12">
      <c r="A647" s="8">
        <v>35</v>
      </c>
      <c r="B647" s="1159"/>
      <c r="C647" s="1160">
        <v>1012</v>
      </c>
      <c r="D647" s="1161" t="s">
        <v>897</v>
      </c>
      <c r="E647" s="554">
        <v>50</v>
      </c>
      <c r="F647" s="563">
        <f t="shared" si="131"/>
        <v>50</v>
      </c>
      <c r="G647" s="478"/>
      <c r="H647" s="479"/>
      <c r="I647" s="479">
        <v>50</v>
      </c>
      <c r="J647" s="480"/>
      <c r="K647" s="1486">
        <f t="shared" si="126"/>
        <v>1</v>
      </c>
      <c r="L647" s="428"/>
    </row>
    <row r="648" spans="1:12" hidden="1">
      <c r="A648" s="9">
        <v>40</v>
      </c>
      <c r="B648" s="1159"/>
      <c r="C648" s="1160">
        <v>1013</v>
      </c>
      <c r="D648" s="1161" t="s">
        <v>898</v>
      </c>
      <c r="E648" s="554"/>
      <c r="F648" s="563">
        <f t="shared" si="131"/>
        <v>0</v>
      </c>
      <c r="G648" s="478"/>
      <c r="H648" s="479"/>
      <c r="I648" s="479"/>
      <c r="J648" s="480"/>
      <c r="K648" s="1486" t="str">
        <f t="shared" si="126"/>
        <v/>
      </c>
      <c r="L648" s="428"/>
    </row>
    <row r="649" spans="1:12" hidden="1">
      <c r="A649" s="9">
        <v>45</v>
      </c>
      <c r="B649" s="1159"/>
      <c r="C649" s="1160">
        <v>1014</v>
      </c>
      <c r="D649" s="1161" t="s">
        <v>899</v>
      </c>
      <c r="E649" s="554"/>
      <c r="F649" s="563">
        <f t="shared" si="131"/>
        <v>0</v>
      </c>
      <c r="G649" s="478"/>
      <c r="H649" s="479"/>
      <c r="I649" s="479"/>
      <c r="J649" s="480"/>
      <c r="K649" s="1486" t="str">
        <f t="shared" si="126"/>
        <v/>
      </c>
      <c r="L649" s="428"/>
    </row>
    <row r="650" spans="1:12">
      <c r="A650" s="9">
        <v>50</v>
      </c>
      <c r="B650" s="1159"/>
      <c r="C650" s="1160">
        <v>1015</v>
      </c>
      <c r="D650" s="1161" t="s">
        <v>900</v>
      </c>
      <c r="E650" s="554">
        <v>81970</v>
      </c>
      <c r="F650" s="563">
        <f t="shared" si="131"/>
        <v>81970</v>
      </c>
      <c r="G650" s="478">
        <v>77498</v>
      </c>
      <c r="H650" s="479"/>
      <c r="I650" s="479">
        <v>4472</v>
      </c>
      <c r="J650" s="480"/>
      <c r="K650" s="1486">
        <f t="shared" si="126"/>
        <v>1</v>
      </c>
      <c r="L650" s="428"/>
    </row>
    <row r="651" spans="1:12">
      <c r="A651" s="9">
        <v>55</v>
      </c>
      <c r="B651" s="1159"/>
      <c r="C651" s="1174">
        <v>1016</v>
      </c>
      <c r="D651" s="1175" t="s">
        <v>901</v>
      </c>
      <c r="E651" s="556">
        <v>60845</v>
      </c>
      <c r="F651" s="564">
        <f t="shared" si="131"/>
        <v>60810</v>
      </c>
      <c r="G651" s="542">
        <v>60568</v>
      </c>
      <c r="H651" s="543"/>
      <c r="I651" s="543">
        <v>242</v>
      </c>
      <c r="J651" s="544"/>
      <c r="K651" s="1486">
        <f t="shared" si="126"/>
        <v>1</v>
      </c>
      <c r="L651" s="428"/>
    </row>
    <row r="652" spans="1:12">
      <c r="A652" s="9">
        <v>60</v>
      </c>
      <c r="B652" s="1153"/>
      <c r="C652" s="1176">
        <v>1020</v>
      </c>
      <c r="D652" s="1177" t="s">
        <v>902</v>
      </c>
      <c r="E652" s="1468">
        <v>181140</v>
      </c>
      <c r="F652" s="566">
        <f t="shared" si="131"/>
        <v>181129</v>
      </c>
      <c r="G652" s="484">
        <v>178111</v>
      </c>
      <c r="H652" s="485"/>
      <c r="I652" s="485">
        <v>3018</v>
      </c>
      <c r="J652" s="486"/>
      <c r="K652" s="1486">
        <f t="shared" si="126"/>
        <v>1</v>
      </c>
      <c r="L652" s="428"/>
    </row>
    <row r="653" spans="1:12">
      <c r="A653" s="8">
        <v>65</v>
      </c>
      <c r="B653" s="1159"/>
      <c r="C653" s="1178">
        <v>1030</v>
      </c>
      <c r="D653" s="1179" t="s">
        <v>903</v>
      </c>
      <c r="E653" s="1469">
        <v>50138</v>
      </c>
      <c r="F653" s="568">
        <f t="shared" si="131"/>
        <v>50138</v>
      </c>
      <c r="G653" s="481">
        <v>50138</v>
      </c>
      <c r="H653" s="482"/>
      <c r="I653" s="482"/>
      <c r="J653" s="483"/>
      <c r="K653" s="1486">
        <f t="shared" si="126"/>
        <v>1</v>
      </c>
      <c r="L653" s="428"/>
    </row>
    <row r="654" spans="1:12">
      <c r="A654" s="9">
        <v>70</v>
      </c>
      <c r="B654" s="1159"/>
      <c r="C654" s="1176">
        <v>1051</v>
      </c>
      <c r="D654" s="1180" t="s">
        <v>904</v>
      </c>
      <c r="E654" s="1468">
        <v>5320</v>
      </c>
      <c r="F654" s="566">
        <f t="shared" si="131"/>
        <v>5318</v>
      </c>
      <c r="G654" s="484">
        <v>1929</v>
      </c>
      <c r="H654" s="485"/>
      <c r="I654" s="485">
        <v>3389</v>
      </c>
      <c r="J654" s="486"/>
      <c r="K654" s="1486">
        <f t="shared" si="126"/>
        <v>1</v>
      </c>
      <c r="L654" s="428"/>
    </row>
    <row r="655" spans="1:12">
      <c r="A655" s="9">
        <v>75</v>
      </c>
      <c r="B655" s="1159"/>
      <c r="C655" s="1160">
        <v>1052</v>
      </c>
      <c r="D655" s="1161" t="s">
        <v>905</v>
      </c>
      <c r="E655" s="554">
        <v>12640</v>
      </c>
      <c r="F655" s="563">
        <f t="shared" si="131"/>
        <v>12607</v>
      </c>
      <c r="G655" s="478">
        <v>5287</v>
      </c>
      <c r="H655" s="479"/>
      <c r="I655" s="479">
        <v>7320</v>
      </c>
      <c r="J655" s="480"/>
      <c r="K655" s="1486">
        <f t="shared" si="126"/>
        <v>1</v>
      </c>
      <c r="L655" s="428"/>
    </row>
    <row r="656" spans="1:12" hidden="1">
      <c r="A656" s="9">
        <v>80</v>
      </c>
      <c r="B656" s="1159"/>
      <c r="C656" s="1178">
        <v>1053</v>
      </c>
      <c r="D656" s="1179" t="s">
        <v>1324</v>
      </c>
      <c r="E656" s="1469"/>
      <c r="F656" s="568">
        <f t="shared" si="131"/>
        <v>0</v>
      </c>
      <c r="G656" s="481"/>
      <c r="H656" s="482"/>
      <c r="I656" s="482"/>
      <c r="J656" s="483"/>
      <c r="K656" s="1486" t="str">
        <f t="shared" si="126"/>
        <v/>
      </c>
      <c r="L656" s="428"/>
    </row>
    <row r="657" spans="1:12">
      <c r="A657" s="9">
        <v>80</v>
      </c>
      <c r="B657" s="1159"/>
      <c r="C657" s="1176">
        <v>1062</v>
      </c>
      <c r="D657" s="1177" t="s">
        <v>906</v>
      </c>
      <c r="E657" s="1468">
        <v>6895</v>
      </c>
      <c r="F657" s="566">
        <f t="shared" si="131"/>
        <v>6891</v>
      </c>
      <c r="G657" s="484">
        <v>6828</v>
      </c>
      <c r="H657" s="485"/>
      <c r="I657" s="485">
        <v>63</v>
      </c>
      <c r="J657" s="486"/>
      <c r="K657" s="1486">
        <f t="shared" si="126"/>
        <v>1</v>
      </c>
      <c r="L657" s="428"/>
    </row>
    <row r="658" spans="1:12" hidden="1">
      <c r="A658" s="9">
        <v>85</v>
      </c>
      <c r="B658" s="1159"/>
      <c r="C658" s="1178">
        <v>1063</v>
      </c>
      <c r="D658" s="1181" t="s">
        <v>1282</v>
      </c>
      <c r="E658" s="1469"/>
      <c r="F658" s="568">
        <f t="shared" si="131"/>
        <v>0</v>
      </c>
      <c r="G658" s="481"/>
      <c r="H658" s="482"/>
      <c r="I658" s="482"/>
      <c r="J658" s="483"/>
      <c r="K658" s="1486" t="str">
        <f t="shared" si="126"/>
        <v/>
      </c>
      <c r="L658" s="428"/>
    </row>
    <row r="659" spans="1:12">
      <c r="A659" s="9">
        <v>90</v>
      </c>
      <c r="B659" s="1159"/>
      <c r="C659" s="1182">
        <v>1069</v>
      </c>
      <c r="D659" s="1183" t="s">
        <v>907</v>
      </c>
      <c r="E659" s="1470">
        <v>20</v>
      </c>
      <c r="F659" s="570">
        <f t="shared" si="131"/>
        <v>20</v>
      </c>
      <c r="G659" s="667">
        <v>20</v>
      </c>
      <c r="H659" s="668"/>
      <c r="I659" s="668"/>
      <c r="J659" s="632"/>
      <c r="K659" s="1486">
        <f t="shared" si="126"/>
        <v>1</v>
      </c>
      <c r="L659" s="428"/>
    </row>
    <row r="660" spans="1:12">
      <c r="A660" s="9">
        <v>90</v>
      </c>
      <c r="B660" s="1153"/>
      <c r="C660" s="1176">
        <v>1091</v>
      </c>
      <c r="D660" s="1180" t="s">
        <v>1325</v>
      </c>
      <c r="E660" s="1468">
        <v>2750</v>
      </c>
      <c r="F660" s="566">
        <f t="shared" si="131"/>
        <v>2750</v>
      </c>
      <c r="G660" s="484">
        <v>2750</v>
      </c>
      <c r="H660" s="485"/>
      <c r="I660" s="485"/>
      <c r="J660" s="486"/>
      <c r="K660" s="1486">
        <f t="shared" si="126"/>
        <v>1</v>
      </c>
      <c r="L660" s="428"/>
    </row>
    <row r="661" spans="1:12">
      <c r="A661" s="8">
        <v>115</v>
      </c>
      <c r="B661" s="1159"/>
      <c r="C661" s="1160">
        <v>1092</v>
      </c>
      <c r="D661" s="1161" t="s">
        <v>1088</v>
      </c>
      <c r="E661" s="554">
        <v>510</v>
      </c>
      <c r="F661" s="563">
        <f t="shared" si="131"/>
        <v>510</v>
      </c>
      <c r="G661" s="478">
        <v>510</v>
      </c>
      <c r="H661" s="479"/>
      <c r="I661" s="479"/>
      <c r="J661" s="480"/>
      <c r="K661" s="1486">
        <f t="shared" si="126"/>
        <v>1</v>
      </c>
      <c r="L661" s="428"/>
    </row>
    <row r="662" spans="1:12">
      <c r="A662" s="8">
        <v>125</v>
      </c>
      <c r="B662" s="1159"/>
      <c r="C662" s="1156">
        <v>1098</v>
      </c>
      <c r="D662" s="1184" t="s">
        <v>908</v>
      </c>
      <c r="E662" s="558">
        <v>2072</v>
      </c>
      <c r="F662" s="562">
        <f t="shared" si="131"/>
        <v>2062</v>
      </c>
      <c r="G662" s="487">
        <v>1376</v>
      </c>
      <c r="H662" s="488"/>
      <c r="I662" s="488">
        <v>686</v>
      </c>
      <c r="J662" s="489"/>
      <c r="K662" s="1486">
        <f t="shared" si="126"/>
        <v>1</v>
      </c>
      <c r="L662" s="428"/>
    </row>
    <row r="663" spans="1:12">
      <c r="A663" s="9">
        <v>130</v>
      </c>
      <c r="B663" s="1152">
        <v>1900</v>
      </c>
      <c r="C663" s="2257" t="s">
        <v>575</v>
      </c>
      <c r="D663" s="2257"/>
      <c r="E663" s="396">
        <f t="shared" ref="E663:J663" si="132">SUM(E664:E666)</f>
        <v>6000</v>
      </c>
      <c r="F663" s="397">
        <f t="shared" si="132"/>
        <v>5221</v>
      </c>
      <c r="G663" s="508">
        <f t="shared" si="132"/>
        <v>4833</v>
      </c>
      <c r="H663" s="509">
        <f t="shared" si="132"/>
        <v>0</v>
      </c>
      <c r="I663" s="509">
        <f t="shared" si="132"/>
        <v>388</v>
      </c>
      <c r="J663" s="510">
        <f t="shared" si="132"/>
        <v>0</v>
      </c>
      <c r="K663" s="1486">
        <f t="shared" si="126"/>
        <v>1</v>
      </c>
      <c r="L663" s="428"/>
    </row>
    <row r="664" spans="1:12" ht="31.5">
      <c r="A664" s="9">
        <v>135</v>
      </c>
      <c r="B664" s="1159"/>
      <c r="C664" s="1154">
        <v>1901</v>
      </c>
      <c r="D664" s="1185" t="s">
        <v>576</v>
      </c>
      <c r="E664" s="552">
        <v>2000</v>
      </c>
      <c r="F664" s="561">
        <f>G664+H664+I664+J664</f>
        <v>1968</v>
      </c>
      <c r="G664" s="475">
        <v>1580</v>
      </c>
      <c r="H664" s="476"/>
      <c r="I664" s="476">
        <v>388</v>
      </c>
      <c r="J664" s="477"/>
      <c r="K664" s="1486">
        <f t="shared" si="126"/>
        <v>1</v>
      </c>
      <c r="L664" s="428"/>
    </row>
    <row r="665" spans="1:12" ht="31.5">
      <c r="A665" s="9">
        <v>140</v>
      </c>
      <c r="B665" s="1186"/>
      <c r="C665" s="1160">
        <v>1981</v>
      </c>
      <c r="D665" s="1187" t="s">
        <v>577</v>
      </c>
      <c r="E665" s="554">
        <v>4000</v>
      </c>
      <c r="F665" s="563">
        <f>G665+H665+I665+J665</f>
        <v>3253</v>
      </c>
      <c r="G665" s="478">
        <v>3253</v>
      </c>
      <c r="H665" s="479"/>
      <c r="I665" s="479"/>
      <c r="J665" s="480"/>
      <c r="K665" s="1486">
        <f t="shared" si="126"/>
        <v>1</v>
      </c>
      <c r="L665" s="428"/>
    </row>
    <row r="666" spans="1:12" ht="31.5" hidden="1">
      <c r="A666" s="9">
        <v>145</v>
      </c>
      <c r="B666" s="1159"/>
      <c r="C666" s="1156">
        <v>1991</v>
      </c>
      <c r="D666" s="1188" t="s">
        <v>578</v>
      </c>
      <c r="E666" s="558"/>
      <c r="F666" s="562">
        <f>G666+H666+I666+J666</f>
        <v>0</v>
      </c>
      <c r="G666" s="487"/>
      <c r="H666" s="488"/>
      <c r="I666" s="488"/>
      <c r="J666" s="489"/>
      <c r="K666" s="1486" t="str">
        <f t="shared" si="126"/>
        <v/>
      </c>
      <c r="L666" s="428"/>
    </row>
    <row r="667" spans="1:12" hidden="1">
      <c r="A667" s="9">
        <v>150</v>
      </c>
      <c r="B667" s="1152">
        <v>2100</v>
      </c>
      <c r="C667" s="2257" t="s">
        <v>1072</v>
      </c>
      <c r="D667" s="2257"/>
      <c r="E667" s="396">
        <f t="shared" ref="E667:J667" si="133">SUM(E668:E672)</f>
        <v>0</v>
      </c>
      <c r="F667" s="397">
        <f t="shared" si="133"/>
        <v>0</v>
      </c>
      <c r="G667" s="508">
        <f t="shared" si="133"/>
        <v>0</v>
      </c>
      <c r="H667" s="509">
        <f t="shared" si="133"/>
        <v>0</v>
      </c>
      <c r="I667" s="509">
        <f t="shared" si="133"/>
        <v>0</v>
      </c>
      <c r="J667" s="510">
        <f t="shared" si="133"/>
        <v>0</v>
      </c>
      <c r="K667" s="1486" t="str">
        <f t="shared" si="126"/>
        <v/>
      </c>
      <c r="L667" s="428"/>
    </row>
    <row r="668" spans="1:12" hidden="1">
      <c r="A668" s="9">
        <v>155</v>
      </c>
      <c r="B668" s="1159"/>
      <c r="C668" s="1154">
        <v>2110</v>
      </c>
      <c r="D668" s="1189" t="s">
        <v>909</v>
      </c>
      <c r="E668" s="552"/>
      <c r="F668" s="561">
        <f>G668+H668+I668+J668</f>
        <v>0</v>
      </c>
      <c r="G668" s="475"/>
      <c r="H668" s="476"/>
      <c r="I668" s="476"/>
      <c r="J668" s="477"/>
      <c r="K668" s="1486" t="str">
        <f t="shared" si="126"/>
        <v/>
      </c>
      <c r="L668" s="428"/>
    </row>
    <row r="669" spans="1:12" hidden="1">
      <c r="A669" s="9">
        <v>160</v>
      </c>
      <c r="B669" s="1186"/>
      <c r="C669" s="1160">
        <v>2120</v>
      </c>
      <c r="D669" s="1163" t="s">
        <v>910</v>
      </c>
      <c r="E669" s="554"/>
      <c r="F669" s="563">
        <f>G669+H669+I669+J669</f>
        <v>0</v>
      </c>
      <c r="G669" s="478"/>
      <c r="H669" s="479"/>
      <c r="I669" s="479"/>
      <c r="J669" s="480"/>
      <c r="K669" s="1486" t="str">
        <f t="shared" si="126"/>
        <v/>
      </c>
      <c r="L669" s="428"/>
    </row>
    <row r="670" spans="1:12" hidden="1">
      <c r="A670" s="9">
        <v>165</v>
      </c>
      <c r="B670" s="1186"/>
      <c r="C670" s="1160">
        <v>2125</v>
      </c>
      <c r="D670" s="1163" t="s">
        <v>1026</v>
      </c>
      <c r="E670" s="554"/>
      <c r="F670" s="563">
        <f>G670+H670+I670+J670</f>
        <v>0</v>
      </c>
      <c r="G670" s="478"/>
      <c r="H670" s="479"/>
      <c r="I670" s="1450">
        <v>0</v>
      </c>
      <c r="J670" s="480"/>
      <c r="K670" s="1486" t="str">
        <f t="shared" si="126"/>
        <v/>
      </c>
      <c r="L670" s="428"/>
    </row>
    <row r="671" spans="1:12" hidden="1">
      <c r="A671" s="9">
        <v>175</v>
      </c>
      <c r="B671" s="1158"/>
      <c r="C671" s="1160">
        <v>2140</v>
      </c>
      <c r="D671" s="1163" t="s">
        <v>912</v>
      </c>
      <c r="E671" s="554"/>
      <c r="F671" s="563">
        <f>G671+H671+I671+J671</f>
        <v>0</v>
      </c>
      <c r="G671" s="478"/>
      <c r="H671" s="479"/>
      <c r="I671" s="1450">
        <v>0</v>
      </c>
      <c r="J671" s="480"/>
      <c r="K671" s="1486" t="str">
        <f t="shared" si="126"/>
        <v/>
      </c>
      <c r="L671" s="428"/>
    </row>
    <row r="672" spans="1:12" hidden="1">
      <c r="A672" s="9">
        <v>180</v>
      </c>
      <c r="B672" s="1159"/>
      <c r="C672" s="1156">
        <v>2190</v>
      </c>
      <c r="D672" s="1190" t="s">
        <v>913</v>
      </c>
      <c r="E672" s="558"/>
      <c r="F672" s="562">
        <f>G672+H672+I672+J672</f>
        <v>0</v>
      </c>
      <c r="G672" s="487"/>
      <c r="H672" s="488"/>
      <c r="I672" s="1452">
        <v>0</v>
      </c>
      <c r="J672" s="489"/>
      <c r="K672" s="1486" t="str">
        <f t="shared" si="126"/>
        <v/>
      </c>
      <c r="L672" s="428"/>
    </row>
    <row r="673" spans="1:12" hidden="1">
      <c r="A673" s="9">
        <v>185</v>
      </c>
      <c r="B673" s="1152">
        <v>2200</v>
      </c>
      <c r="C673" s="2257" t="s">
        <v>914</v>
      </c>
      <c r="D673" s="2257"/>
      <c r="E673" s="396">
        <f t="shared" ref="E673:J673" si="134">SUM(E674:E675)</f>
        <v>0</v>
      </c>
      <c r="F673" s="397">
        <f t="shared" si="134"/>
        <v>0</v>
      </c>
      <c r="G673" s="508">
        <f t="shared" si="134"/>
        <v>0</v>
      </c>
      <c r="H673" s="509">
        <f t="shared" si="134"/>
        <v>0</v>
      </c>
      <c r="I673" s="509">
        <f t="shared" si="134"/>
        <v>0</v>
      </c>
      <c r="J673" s="510">
        <f t="shared" si="134"/>
        <v>0</v>
      </c>
      <c r="K673" s="1486" t="str">
        <f t="shared" si="126"/>
        <v/>
      </c>
      <c r="L673" s="428"/>
    </row>
    <row r="674" spans="1:12" hidden="1">
      <c r="A674" s="9">
        <v>190</v>
      </c>
      <c r="B674" s="1159"/>
      <c r="C674" s="1154">
        <v>2221</v>
      </c>
      <c r="D674" s="1155" t="s">
        <v>1265</v>
      </c>
      <c r="E674" s="552"/>
      <c r="F674" s="561">
        <f t="shared" ref="F674:F679" si="135">G674+H674+I674+J674</f>
        <v>0</v>
      </c>
      <c r="G674" s="475"/>
      <c r="H674" s="476"/>
      <c r="I674" s="476"/>
      <c r="J674" s="477"/>
      <c r="K674" s="1486" t="str">
        <f t="shared" si="126"/>
        <v/>
      </c>
      <c r="L674" s="428"/>
    </row>
    <row r="675" spans="1:12" hidden="1">
      <c r="A675" s="9">
        <v>200</v>
      </c>
      <c r="B675" s="1159"/>
      <c r="C675" s="1156">
        <v>2224</v>
      </c>
      <c r="D675" s="1157" t="s">
        <v>915</v>
      </c>
      <c r="E675" s="558"/>
      <c r="F675" s="562">
        <f t="shared" si="135"/>
        <v>0</v>
      </c>
      <c r="G675" s="487"/>
      <c r="H675" s="488"/>
      <c r="I675" s="488"/>
      <c r="J675" s="489"/>
      <c r="K675" s="1486" t="str">
        <f t="shared" si="126"/>
        <v/>
      </c>
      <c r="L675" s="428"/>
    </row>
    <row r="676" spans="1:12" hidden="1">
      <c r="A676" s="9">
        <v>200</v>
      </c>
      <c r="B676" s="1152">
        <v>2500</v>
      </c>
      <c r="C676" s="2257" t="s">
        <v>916</v>
      </c>
      <c r="D676" s="2264"/>
      <c r="E676" s="1467"/>
      <c r="F676" s="397">
        <f t="shared" si="135"/>
        <v>0</v>
      </c>
      <c r="G676" s="1266"/>
      <c r="H676" s="1267"/>
      <c r="I676" s="1267"/>
      <c r="J676" s="1268"/>
      <c r="K676" s="1486" t="str">
        <f t="shared" si="126"/>
        <v/>
      </c>
      <c r="L676" s="428"/>
    </row>
    <row r="677" spans="1:12" hidden="1">
      <c r="A677" s="9">
        <v>205</v>
      </c>
      <c r="B677" s="1152">
        <v>2600</v>
      </c>
      <c r="C677" s="2260" t="s">
        <v>917</v>
      </c>
      <c r="D677" s="2261"/>
      <c r="E677" s="1467"/>
      <c r="F677" s="397">
        <f t="shared" si="135"/>
        <v>0</v>
      </c>
      <c r="G677" s="1266"/>
      <c r="H677" s="1267"/>
      <c r="I677" s="1267"/>
      <c r="J677" s="1268"/>
      <c r="K677" s="1486" t="str">
        <f t="shared" si="126"/>
        <v/>
      </c>
      <c r="L677" s="428"/>
    </row>
    <row r="678" spans="1:12" hidden="1">
      <c r="A678" s="9">
        <v>210</v>
      </c>
      <c r="B678" s="1152">
        <v>2700</v>
      </c>
      <c r="C678" s="2260" t="s">
        <v>918</v>
      </c>
      <c r="D678" s="2261"/>
      <c r="E678" s="1467"/>
      <c r="F678" s="397">
        <f t="shared" si="135"/>
        <v>0</v>
      </c>
      <c r="G678" s="1266"/>
      <c r="H678" s="1267"/>
      <c r="I678" s="1267"/>
      <c r="J678" s="1268"/>
      <c r="K678" s="1486" t="str">
        <f t="shared" si="126"/>
        <v/>
      </c>
      <c r="L678" s="428"/>
    </row>
    <row r="679" spans="1:12" hidden="1">
      <c r="A679" s="9">
        <v>215</v>
      </c>
      <c r="B679" s="1152">
        <v>2800</v>
      </c>
      <c r="C679" s="2260" t="s">
        <v>1729</v>
      </c>
      <c r="D679" s="2261"/>
      <c r="E679" s="1467"/>
      <c r="F679" s="397">
        <f t="shared" si="135"/>
        <v>0</v>
      </c>
      <c r="G679" s="1266"/>
      <c r="H679" s="1267"/>
      <c r="I679" s="1267"/>
      <c r="J679" s="1268"/>
      <c r="K679" s="1486" t="str">
        <f t="shared" si="126"/>
        <v/>
      </c>
      <c r="L679" s="428"/>
    </row>
    <row r="680" spans="1:12" ht="36" hidden="1" customHeight="1">
      <c r="A680" s="8">
        <v>220</v>
      </c>
      <c r="B680" s="1152">
        <v>2900</v>
      </c>
      <c r="C680" s="2257" t="s">
        <v>919</v>
      </c>
      <c r="D680" s="2257"/>
      <c r="E680" s="396">
        <f t="shared" ref="E680:J680" si="136">SUM(E681:E688)</f>
        <v>0</v>
      </c>
      <c r="F680" s="397">
        <f t="shared" si="136"/>
        <v>0</v>
      </c>
      <c r="G680" s="508">
        <f t="shared" si="136"/>
        <v>0</v>
      </c>
      <c r="H680" s="509">
        <f t="shared" si="136"/>
        <v>0</v>
      </c>
      <c r="I680" s="509">
        <f t="shared" si="136"/>
        <v>0</v>
      </c>
      <c r="J680" s="510">
        <f t="shared" si="136"/>
        <v>0</v>
      </c>
      <c r="K680" s="1486" t="str">
        <f t="shared" si="126"/>
        <v/>
      </c>
      <c r="L680" s="428"/>
    </row>
    <row r="681" spans="1:12" hidden="1">
      <c r="A681" s="9">
        <v>225</v>
      </c>
      <c r="B681" s="1191"/>
      <c r="C681" s="1154">
        <v>2910</v>
      </c>
      <c r="D681" s="1192" t="s">
        <v>2144</v>
      </c>
      <c r="E681" s="552"/>
      <c r="F681" s="561">
        <f t="shared" ref="F681:F688" si="137">G681+H681+I681+J681</f>
        <v>0</v>
      </c>
      <c r="G681" s="475"/>
      <c r="H681" s="476"/>
      <c r="I681" s="476"/>
      <c r="J681" s="477"/>
      <c r="K681" s="1486" t="str">
        <f t="shared" si="126"/>
        <v/>
      </c>
      <c r="L681" s="428"/>
    </row>
    <row r="682" spans="1:12" hidden="1">
      <c r="A682" s="9">
        <v>230</v>
      </c>
      <c r="B682" s="1191"/>
      <c r="C682" s="1178">
        <v>2920</v>
      </c>
      <c r="D682" s="1193" t="s">
        <v>2143</v>
      </c>
      <c r="E682" s="1469"/>
      <c r="F682" s="568">
        <f>G682+H682+I682+J682</f>
        <v>0</v>
      </c>
      <c r="G682" s="481"/>
      <c r="H682" s="482"/>
      <c r="I682" s="482"/>
      <c r="J682" s="483"/>
      <c r="K682" s="1486" t="str">
        <f t="shared" si="126"/>
        <v/>
      </c>
      <c r="L682" s="428"/>
    </row>
    <row r="683" spans="1:12" ht="31.5" hidden="1">
      <c r="A683" s="9">
        <v>245</v>
      </c>
      <c r="B683" s="1191"/>
      <c r="C683" s="1178">
        <v>2969</v>
      </c>
      <c r="D683" s="1193" t="s">
        <v>920</v>
      </c>
      <c r="E683" s="1469"/>
      <c r="F683" s="568">
        <f t="shared" si="137"/>
        <v>0</v>
      </c>
      <c r="G683" s="481"/>
      <c r="H683" s="482"/>
      <c r="I683" s="482"/>
      <c r="J683" s="483"/>
      <c r="K683" s="1486" t="str">
        <f t="shared" si="126"/>
        <v/>
      </c>
      <c r="L683" s="428"/>
    </row>
    <row r="684" spans="1:12" ht="31.5" hidden="1">
      <c r="A684" s="8">
        <v>220</v>
      </c>
      <c r="B684" s="1191"/>
      <c r="C684" s="1194">
        <v>2970</v>
      </c>
      <c r="D684" s="1195" t="s">
        <v>921</v>
      </c>
      <c r="E684" s="1471"/>
      <c r="F684" s="572">
        <f t="shared" si="137"/>
        <v>0</v>
      </c>
      <c r="G684" s="675"/>
      <c r="H684" s="676"/>
      <c r="I684" s="676"/>
      <c r="J684" s="651"/>
      <c r="K684" s="1486" t="str">
        <f t="shared" si="126"/>
        <v/>
      </c>
      <c r="L684" s="428"/>
    </row>
    <row r="685" spans="1:12" hidden="1">
      <c r="A685" s="9">
        <v>225</v>
      </c>
      <c r="B685" s="1191"/>
      <c r="C685" s="1182">
        <v>2989</v>
      </c>
      <c r="D685" s="1196" t="s">
        <v>922</v>
      </c>
      <c r="E685" s="1470"/>
      <c r="F685" s="570">
        <f t="shared" si="137"/>
        <v>0</v>
      </c>
      <c r="G685" s="667"/>
      <c r="H685" s="668"/>
      <c r="I685" s="668"/>
      <c r="J685" s="632"/>
      <c r="K685" s="1486" t="str">
        <f t="shared" si="126"/>
        <v/>
      </c>
      <c r="L685" s="428"/>
    </row>
    <row r="686" spans="1:12" ht="31.5" hidden="1">
      <c r="A686" s="9">
        <v>230</v>
      </c>
      <c r="B686" s="1159"/>
      <c r="C686" s="1176">
        <v>2990</v>
      </c>
      <c r="D686" s="1197" t="s">
        <v>2145</v>
      </c>
      <c r="E686" s="1468"/>
      <c r="F686" s="566">
        <f>G686+H686+I686+J686</f>
        <v>0</v>
      </c>
      <c r="G686" s="484"/>
      <c r="H686" s="485"/>
      <c r="I686" s="485"/>
      <c r="J686" s="486"/>
      <c r="K686" s="1486" t="str">
        <f t="shared" si="126"/>
        <v/>
      </c>
      <c r="L686" s="428"/>
    </row>
    <row r="687" spans="1:12" hidden="1">
      <c r="A687" s="9">
        <v>235</v>
      </c>
      <c r="B687" s="1159"/>
      <c r="C687" s="1176">
        <v>2991</v>
      </c>
      <c r="D687" s="1197" t="s">
        <v>923</v>
      </c>
      <c r="E687" s="1468"/>
      <c r="F687" s="566">
        <f t="shared" si="137"/>
        <v>0</v>
      </c>
      <c r="G687" s="484"/>
      <c r="H687" s="485"/>
      <c r="I687" s="485"/>
      <c r="J687" s="486"/>
      <c r="K687" s="1486" t="str">
        <f t="shared" si="126"/>
        <v/>
      </c>
      <c r="L687" s="428"/>
    </row>
    <row r="688" spans="1:12" hidden="1">
      <c r="A688" s="9">
        <v>240</v>
      </c>
      <c r="B688" s="1159"/>
      <c r="C688" s="1156">
        <v>2992</v>
      </c>
      <c r="D688" s="1198" t="s">
        <v>924</v>
      </c>
      <c r="E688" s="558"/>
      <c r="F688" s="562">
        <f t="shared" si="137"/>
        <v>0</v>
      </c>
      <c r="G688" s="487"/>
      <c r="H688" s="488"/>
      <c r="I688" s="488"/>
      <c r="J688" s="489"/>
      <c r="K688" s="1486" t="str">
        <f t="shared" si="126"/>
        <v/>
      </c>
      <c r="L688" s="428"/>
    </row>
    <row r="689" spans="1:12" hidden="1">
      <c r="A689" s="9">
        <v>245</v>
      </c>
      <c r="B689" s="1152">
        <v>3300</v>
      </c>
      <c r="C689" s="1199" t="s">
        <v>2237</v>
      </c>
      <c r="D689" s="2031"/>
      <c r="E689" s="396">
        <f t="shared" ref="E689:J689" si="138">SUM(E690:E694)</f>
        <v>0</v>
      </c>
      <c r="F689" s="397">
        <f t="shared" si="138"/>
        <v>0</v>
      </c>
      <c r="G689" s="508">
        <f t="shared" si="138"/>
        <v>0</v>
      </c>
      <c r="H689" s="509">
        <f t="shared" si="138"/>
        <v>0</v>
      </c>
      <c r="I689" s="509">
        <f t="shared" si="138"/>
        <v>0</v>
      </c>
      <c r="J689" s="510">
        <f t="shared" si="138"/>
        <v>0</v>
      </c>
      <c r="K689" s="1486" t="str">
        <f t="shared" si="126"/>
        <v/>
      </c>
      <c r="L689" s="428"/>
    </row>
    <row r="690" spans="1:12" hidden="1">
      <c r="A690" s="8">
        <v>250</v>
      </c>
      <c r="B690" s="1158"/>
      <c r="C690" s="1154">
        <v>3301</v>
      </c>
      <c r="D690" s="1200" t="s">
        <v>926</v>
      </c>
      <c r="E690" s="552"/>
      <c r="F690" s="561">
        <f t="shared" ref="F690:F697" si="139">G690+H690+I690+J690</f>
        <v>0</v>
      </c>
      <c r="G690" s="475"/>
      <c r="H690" s="476"/>
      <c r="I690" s="1448">
        <v>0</v>
      </c>
      <c r="J690" s="682">
        <v>0</v>
      </c>
      <c r="K690" s="1486" t="str">
        <f t="shared" si="126"/>
        <v/>
      </c>
      <c r="L690" s="428"/>
    </row>
    <row r="691" spans="1:12" hidden="1">
      <c r="A691" s="9">
        <v>255</v>
      </c>
      <c r="B691" s="1158"/>
      <c r="C691" s="1160">
        <v>3302</v>
      </c>
      <c r="D691" s="1201" t="s">
        <v>1027</v>
      </c>
      <c r="E691" s="554"/>
      <c r="F691" s="563">
        <f t="shared" si="139"/>
        <v>0</v>
      </c>
      <c r="G691" s="478"/>
      <c r="H691" s="479"/>
      <c r="I691" s="1450">
        <v>0</v>
      </c>
      <c r="J691" s="683">
        <v>0</v>
      </c>
      <c r="K691" s="1486" t="str">
        <f t="shared" si="126"/>
        <v/>
      </c>
      <c r="L691" s="428"/>
    </row>
    <row r="692" spans="1:12" hidden="1">
      <c r="A692" s="9">
        <v>265</v>
      </c>
      <c r="B692" s="1158"/>
      <c r="C692" s="1160">
        <v>3303</v>
      </c>
      <c r="D692" s="1201" t="s">
        <v>927</v>
      </c>
      <c r="E692" s="554"/>
      <c r="F692" s="563">
        <f t="shared" si="139"/>
        <v>0</v>
      </c>
      <c r="G692" s="478"/>
      <c r="H692" s="479"/>
      <c r="I692" s="1450">
        <v>0</v>
      </c>
      <c r="J692" s="683">
        <v>0</v>
      </c>
      <c r="K692" s="1486" t="str">
        <f t="shared" si="126"/>
        <v/>
      </c>
      <c r="L692" s="428"/>
    </row>
    <row r="693" spans="1:12" hidden="1">
      <c r="A693" s="8">
        <v>270</v>
      </c>
      <c r="B693" s="1158"/>
      <c r="C693" s="1160">
        <v>3304</v>
      </c>
      <c r="D693" s="1201" t="s">
        <v>928</v>
      </c>
      <c r="E693" s="554"/>
      <c r="F693" s="563">
        <f t="shared" si="139"/>
        <v>0</v>
      </c>
      <c r="G693" s="478"/>
      <c r="H693" s="479"/>
      <c r="I693" s="1450">
        <v>0</v>
      </c>
      <c r="J693" s="683">
        <v>0</v>
      </c>
      <c r="K693" s="1486" t="str">
        <f t="shared" si="126"/>
        <v/>
      </c>
      <c r="L693" s="428"/>
    </row>
    <row r="694" spans="1:12" ht="31.5" hidden="1">
      <c r="A694" s="8">
        <v>290</v>
      </c>
      <c r="B694" s="1158"/>
      <c r="C694" s="1156">
        <v>3306</v>
      </c>
      <c r="D694" s="1202" t="s">
        <v>1730</v>
      </c>
      <c r="E694" s="558"/>
      <c r="F694" s="562">
        <f t="shared" si="139"/>
        <v>0</v>
      </c>
      <c r="G694" s="487"/>
      <c r="H694" s="488"/>
      <c r="I694" s="1452">
        <v>0</v>
      </c>
      <c r="J694" s="1457">
        <v>0</v>
      </c>
      <c r="K694" s="1486" t="str">
        <f t="shared" si="126"/>
        <v/>
      </c>
      <c r="L694" s="428"/>
    </row>
    <row r="695" spans="1:12" hidden="1">
      <c r="A695" s="17">
        <v>320</v>
      </c>
      <c r="B695" s="1152">
        <v>3900</v>
      </c>
      <c r="C695" s="2257" t="s">
        <v>929</v>
      </c>
      <c r="D695" s="2257"/>
      <c r="E695" s="1467"/>
      <c r="F695" s="397">
        <f t="shared" si="139"/>
        <v>0</v>
      </c>
      <c r="G695" s="1266"/>
      <c r="H695" s="1267"/>
      <c r="I695" s="1267"/>
      <c r="J695" s="1268"/>
      <c r="K695" s="1486" t="str">
        <f t="shared" ref="K695:K742" si="140">(IF($E695&lt;&gt;0,$K$2,IF($F695&lt;&gt;0,$K$2,IF($G695&lt;&gt;0,$K$2,IF($H695&lt;&gt;0,$K$2,IF($I695&lt;&gt;0,$K$2,IF($J695&lt;&gt;0,$K$2,"")))))))</f>
        <v/>
      </c>
      <c r="L695" s="428"/>
    </row>
    <row r="696" spans="1:12" hidden="1">
      <c r="A696" s="8">
        <v>330</v>
      </c>
      <c r="B696" s="1152">
        <v>4000</v>
      </c>
      <c r="C696" s="2257" t="s">
        <v>930</v>
      </c>
      <c r="D696" s="2257"/>
      <c r="E696" s="1467"/>
      <c r="F696" s="397">
        <f t="shared" si="139"/>
        <v>0</v>
      </c>
      <c r="G696" s="1266"/>
      <c r="H696" s="1267"/>
      <c r="I696" s="1267"/>
      <c r="J696" s="1268"/>
      <c r="K696" s="1486" t="str">
        <f t="shared" si="140"/>
        <v/>
      </c>
      <c r="L696" s="428"/>
    </row>
    <row r="697" spans="1:12" hidden="1">
      <c r="A697" s="8">
        <v>350</v>
      </c>
      <c r="B697" s="1152">
        <v>4100</v>
      </c>
      <c r="C697" s="2257" t="s">
        <v>931</v>
      </c>
      <c r="D697" s="2257"/>
      <c r="E697" s="1467"/>
      <c r="F697" s="397">
        <f t="shared" si="139"/>
        <v>0</v>
      </c>
      <c r="G697" s="1266"/>
      <c r="H697" s="1267"/>
      <c r="I697" s="1267"/>
      <c r="J697" s="1268"/>
      <c r="K697" s="1486" t="str">
        <f t="shared" si="140"/>
        <v/>
      </c>
      <c r="L697" s="428"/>
    </row>
    <row r="698" spans="1:12" hidden="1">
      <c r="A698" s="9">
        <v>355</v>
      </c>
      <c r="B698" s="1152">
        <v>4200</v>
      </c>
      <c r="C698" s="2257" t="s">
        <v>932</v>
      </c>
      <c r="D698" s="2257"/>
      <c r="E698" s="396">
        <f t="shared" ref="E698:J698" si="141">SUM(E699:E704)</f>
        <v>0</v>
      </c>
      <c r="F698" s="397">
        <f t="shared" si="141"/>
        <v>0</v>
      </c>
      <c r="G698" s="508">
        <f t="shared" si="141"/>
        <v>0</v>
      </c>
      <c r="H698" s="509">
        <f t="shared" si="141"/>
        <v>0</v>
      </c>
      <c r="I698" s="509">
        <f t="shared" si="141"/>
        <v>0</v>
      </c>
      <c r="J698" s="510">
        <f t="shared" si="141"/>
        <v>0</v>
      </c>
      <c r="K698" s="1486" t="str">
        <f t="shared" si="140"/>
        <v/>
      </c>
      <c r="L698" s="428"/>
    </row>
    <row r="699" spans="1:12" hidden="1">
      <c r="A699" s="9">
        <v>375</v>
      </c>
      <c r="B699" s="1203"/>
      <c r="C699" s="1154">
        <v>4201</v>
      </c>
      <c r="D699" s="1155" t="s">
        <v>933</v>
      </c>
      <c r="E699" s="552"/>
      <c r="F699" s="561">
        <f t="shared" ref="F699:F704" si="142">G699+H699+I699+J699</f>
        <v>0</v>
      </c>
      <c r="G699" s="475"/>
      <c r="H699" s="476"/>
      <c r="I699" s="476"/>
      <c r="J699" s="477"/>
      <c r="K699" s="1486" t="str">
        <f t="shared" si="140"/>
        <v/>
      </c>
      <c r="L699" s="428"/>
    </row>
    <row r="700" spans="1:12" hidden="1">
      <c r="A700" s="9">
        <v>375</v>
      </c>
      <c r="B700" s="1203"/>
      <c r="C700" s="1160">
        <v>4202</v>
      </c>
      <c r="D700" s="1204" t="s">
        <v>934</v>
      </c>
      <c r="E700" s="554"/>
      <c r="F700" s="563">
        <f t="shared" si="142"/>
        <v>0</v>
      </c>
      <c r="G700" s="478"/>
      <c r="H700" s="479"/>
      <c r="I700" s="479"/>
      <c r="J700" s="480"/>
      <c r="K700" s="1486" t="str">
        <f t="shared" si="140"/>
        <v/>
      </c>
      <c r="L700" s="428"/>
    </row>
    <row r="701" spans="1:12" hidden="1">
      <c r="A701" s="9">
        <v>380</v>
      </c>
      <c r="B701" s="1203"/>
      <c r="C701" s="1160">
        <v>4214</v>
      </c>
      <c r="D701" s="1204" t="s">
        <v>935</v>
      </c>
      <c r="E701" s="554"/>
      <c r="F701" s="563">
        <f t="shared" si="142"/>
        <v>0</v>
      </c>
      <c r="G701" s="478"/>
      <c r="H701" s="479"/>
      <c r="I701" s="479"/>
      <c r="J701" s="480"/>
      <c r="K701" s="1486" t="str">
        <f t="shared" si="140"/>
        <v/>
      </c>
      <c r="L701" s="428"/>
    </row>
    <row r="702" spans="1:12" hidden="1">
      <c r="A702" s="9">
        <v>385</v>
      </c>
      <c r="B702" s="1203"/>
      <c r="C702" s="1160">
        <v>4217</v>
      </c>
      <c r="D702" s="1204" t="s">
        <v>936</v>
      </c>
      <c r="E702" s="554"/>
      <c r="F702" s="563">
        <f t="shared" si="142"/>
        <v>0</v>
      </c>
      <c r="G702" s="478"/>
      <c r="H702" s="479"/>
      <c r="I702" s="479"/>
      <c r="J702" s="480"/>
      <c r="K702" s="1486" t="str">
        <f t="shared" si="140"/>
        <v/>
      </c>
      <c r="L702" s="428"/>
    </row>
    <row r="703" spans="1:12" hidden="1">
      <c r="A703" s="9">
        <v>390</v>
      </c>
      <c r="B703" s="1203"/>
      <c r="C703" s="1160">
        <v>4218</v>
      </c>
      <c r="D703" s="1161" t="s">
        <v>937</v>
      </c>
      <c r="E703" s="554"/>
      <c r="F703" s="563">
        <f t="shared" si="142"/>
        <v>0</v>
      </c>
      <c r="G703" s="478"/>
      <c r="H703" s="479"/>
      <c r="I703" s="479"/>
      <c r="J703" s="480"/>
      <c r="K703" s="1486" t="str">
        <f t="shared" si="140"/>
        <v/>
      </c>
      <c r="L703" s="428"/>
    </row>
    <row r="704" spans="1:12" hidden="1">
      <c r="A704" s="9">
        <v>390</v>
      </c>
      <c r="B704" s="1203"/>
      <c r="C704" s="1156">
        <v>4219</v>
      </c>
      <c r="D704" s="1188" t="s">
        <v>938</v>
      </c>
      <c r="E704" s="558"/>
      <c r="F704" s="562">
        <f t="shared" si="142"/>
        <v>0</v>
      </c>
      <c r="G704" s="487"/>
      <c r="H704" s="488"/>
      <c r="I704" s="488"/>
      <c r="J704" s="489"/>
      <c r="K704" s="1486" t="str">
        <f t="shared" si="140"/>
        <v/>
      </c>
      <c r="L704" s="428"/>
    </row>
    <row r="705" spans="1:12" hidden="1">
      <c r="A705" s="9">
        <v>395</v>
      </c>
      <c r="B705" s="1152">
        <v>4300</v>
      </c>
      <c r="C705" s="2257" t="s">
        <v>1734</v>
      </c>
      <c r="D705" s="2257"/>
      <c r="E705" s="396">
        <f t="shared" ref="E705:J705" si="143">SUM(E706:E708)</f>
        <v>0</v>
      </c>
      <c r="F705" s="397">
        <f t="shared" si="143"/>
        <v>0</v>
      </c>
      <c r="G705" s="508">
        <f t="shared" si="143"/>
        <v>0</v>
      </c>
      <c r="H705" s="509">
        <f t="shared" si="143"/>
        <v>0</v>
      </c>
      <c r="I705" s="509">
        <f t="shared" si="143"/>
        <v>0</v>
      </c>
      <c r="J705" s="510">
        <f t="shared" si="143"/>
        <v>0</v>
      </c>
      <c r="K705" s="1486" t="str">
        <f t="shared" si="140"/>
        <v/>
      </c>
      <c r="L705" s="428"/>
    </row>
    <row r="706" spans="1:12" hidden="1">
      <c r="A706" s="398">
        <v>397</v>
      </c>
      <c r="B706" s="1203"/>
      <c r="C706" s="1154">
        <v>4301</v>
      </c>
      <c r="D706" s="1173" t="s">
        <v>939</v>
      </c>
      <c r="E706" s="552"/>
      <c r="F706" s="561">
        <f t="shared" ref="F706:F711" si="144">G706+H706+I706+J706</f>
        <v>0</v>
      </c>
      <c r="G706" s="475"/>
      <c r="H706" s="476"/>
      <c r="I706" s="476"/>
      <c r="J706" s="477"/>
      <c r="K706" s="1486" t="str">
        <f t="shared" si="140"/>
        <v/>
      </c>
      <c r="L706" s="428"/>
    </row>
    <row r="707" spans="1:12" hidden="1">
      <c r="A707" s="7">
        <v>398</v>
      </c>
      <c r="B707" s="1203"/>
      <c r="C707" s="1160">
        <v>4302</v>
      </c>
      <c r="D707" s="1204" t="s">
        <v>1028</v>
      </c>
      <c r="E707" s="554"/>
      <c r="F707" s="563">
        <f t="shared" si="144"/>
        <v>0</v>
      </c>
      <c r="G707" s="478"/>
      <c r="H707" s="479"/>
      <c r="I707" s="479"/>
      <c r="J707" s="480"/>
      <c r="K707" s="1486" t="str">
        <f t="shared" si="140"/>
        <v/>
      </c>
      <c r="L707" s="428"/>
    </row>
    <row r="708" spans="1:12" hidden="1">
      <c r="A708" s="7">
        <v>399</v>
      </c>
      <c r="B708" s="1203"/>
      <c r="C708" s="1156">
        <v>4309</v>
      </c>
      <c r="D708" s="1164" t="s">
        <v>941</v>
      </c>
      <c r="E708" s="558"/>
      <c r="F708" s="562">
        <f t="shared" si="144"/>
        <v>0</v>
      </c>
      <c r="G708" s="487"/>
      <c r="H708" s="488"/>
      <c r="I708" s="488"/>
      <c r="J708" s="489"/>
      <c r="K708" s="1486" t="str">
        <f t="shared" si="140"/>
        <v/>
      </c>
      <c r="L708" s="428"/>
    </row>
    <row r="709" spans="1:12" hidden="1">
      <c r="A709" s="7">
        <v>400</v>
      </c>
      <c r="B709" s="1152">
        <v>4400</v>
      </c>
      <c r="C709" s="2257" t="s">
        <v>1731</v>
      </c>
      <c r="D709" s="2257"/>
      <c r="E709" s="1467"/>
      <c r="F709" s="397">
        <f t="shared" si="144"/>
        <v>0</v>
      </c>
      <c r="G709" s="1266"/>
      <c r="H709" s="1267"/>
      <c r="I709" s="1267"/>
      <c r="J709" s="1268"/>
      <c r="K709" s="1486" t="str">
        <f t="shared" si="140"/>
        <v/>
      </c>
      <c r="L709" s="428"/>
    </row>
    <row r="710" spans="1:12" hidden="1">
      <c r="A710" s="7">
        <v>401</v>
      </c>
      <c r="B710" s="1152">
        <v>4500</v>
      </c>
      <c r="C710" s="2257" t="s">
        <v>1732</v>
      </c>
      <c r="D710" s="2257"/>
      <c r="E710" s="1467"/>
      <c r="F710" s="397">
        <f t="shared" si="144"/>
        <v>0</v>
      </c>
      <c r="G710" s="1266"/>
      <c r="H710" s="1267"/>
      <c r="I710" s="1267"/>
      <c r="J710" s="1268"/>
      <c r="K710" s="1486" t="str">
        <f t="shared" si="140"/>
        <v/>
      </c>
      <c r="L710" s="428"/>
    </row>
    <row r="711" spans="1:12">
      <c r="A711" s="18">
        <v>404</v>
      </c>
      <c r="B711" s="1152">
        <v>4600</v>
      </c>
      <c r="C711" s="2260" t="s">
        <v>942</v>
      </c>
      <c r="D711" s="2261"/>
      <c r="E711" s="1467">
        <v>6650</v>
      </c>
      <c r="F711" s="397">
        <f t="shared" si="144"/>
        <v>6650</v>
      </c>
      <c r="G711" s="1266">
        <v>6650</v>
      </c>
      <c r="H711" s="1267"/>
      <c r="I711" s="1267"/>
      <c r="J711" s="1268"/>
      <c r="K711" s="1486">
        <f t="shared" si="140"/>
        <v>1</v>
      </c>
      <c r="L711" s="428"/>
    </row>
    <row r="712" spans="1:12" hidden="1">
      <c r="A712" s="18">
        <v>404</v>
      </c>
      <c r="B712" s="1152">
        <v>4900</v>
      </c>
      <c r="C712" s="2257" t="s">
        <v>579</v>
      </c>
      <c r="D712" s="2257"/>
      <c r="E712" s="396">
        <f t="shared" ref="E712:J712" si="145">+E713+E714</f>
        <v>0</v>
      </c>
      <c r="F712" s="397">
        <f t="shared" si="145"/>
        <v>0</v>
      </c>
      <c r="G712" s="508">
        <f t="shared" si="145"/>
        <v>0</v>
      </c>
      <c r="H712" s="509">
        <f t="shared" si="145"/>
        <v>0</v>
      </c>
      <c r="I712" s="509">
        <f t="shared" si="145"/>
        <v>0</v>
      </c>
      <c r="J712" s="510">
        <f t="shared" si="145"/>
        <v>0</v>
      </c>
      <c r="K712" s="1486" t="str">
        <f t="shared" si="140"/>
        <v/>
      </c>
      <c r="L712" s="428"/>
    </row>
    <row r="713" spans="1:12" hidden="1">
      <c r="A713" s="8">
        <v>440</v>
      </c>
      <c r="B713" s="1203"/>
      <c r="C713" s="1154">
        <v>4901</v>
      </c>
      <c r="D713" s="1205" t="s">
        <v>580</v>
      </c>
      <c r="E713" s="552"/>
      <c r="F713" s="561">
        <f>G713+H713+I713+J713</f>
        <v>0</v>
      </c>
      <c r="G713" s="475"/>
      <c r="H713" s="476"/>
      <c r="I713" s="476"/>
      <c r="J713" s="477"/>
      <c r="K713" s="1486" t="str">
        <f t="shared" si="140"/>
        <v/>
      </c>
      <c r="L713" s="428"/>
    </row>
    <row r="714" spans="1:12" hidden="1">
      <c r="A714" s="8">
        <v>450</v>
      </c>
      <c r="B714" s="1203"/>
      <c r="C714" s="1156">
        <v>4902</v>
      </c>
      <c r="D714" s="1164" t="s">
        <v>581</v>
      </c>
      <c r="E714" s="558"/>
      <c r="F714" s="562">
        <f>G714+H714+I714+J714</f>
        <v>0</v>
      </c>
      <c r="G714" s="487"/>
      <c r="H714" s="488"/>
      <c r="I714" s="488"/>
      <c r="J714" s="489"/>
      <c r="K714" s="1486" t="str">
        <f t="shared" si="140"/>
        <v/>
      </c>
      <c r="L714" s="428"/>
    </row>
    <row r="715" spans="1:12" hidden="1">
      <c r="A715" s="8">
        <v>495</v>
      </c>
      <c r="B715" s="1206">
        <v>5100</v>
      </c>
      <c r="C715" s="2256" t="s">
        <v>943</v>
      </c>
      <c r="D715" s="2256"/>
      <c r="E715" s="1467"/>
      <c r="F715" s="397">
        <f>G715+H715+I715+J715</f>
        <v>0</v>
      </c>
      <c r="G715" s="1266"/>
      <c r="H715" s="1267"/>
      <c r="I715" s="1267"/>
      <c r="J715" s="1268"/>
      <c r="K715" s="1486" t="str">
        <f t="shared" si="140"/>
        <v/>
      </c>
      <c r="L715" s="428"/>
    </row>
    <row r="716" spans="1:12">
      <c r="A716" s="9">
        <v>500</v>
      </c>
      <c r="B716" s="1206">
        <v>5200</v>
      </c>
      <c r="C716" s="2256" t="s">
        <v>944</v>
      </c>
      <c r="D716" s="2256"/>
      <c r="E716" s="396">
        <f t="shared" ref="E716:J716" si="146">SUM(E717:E723)</f>
        <v>91500</v>
      </c>
      <c r="F716" s="397">
        <f t="shared" si="146"/>
        <v>91470</v>
      </c>
      <c r="G716" s="508">
        <f t="shared" si="146"/>
        <v>91470</v>
      </c>
      <c r="H716" s="509">
        <f t="shared" si="146"/>
        <v>0</v>
      </c>
      <c r="I716" s="509">
        <f t="shared" si="146"/>
        <v>0</v>
      </c>
      <c r="J716" s="510">
        <f t="shared" si="146"/>
        <v>0</v>
      </c>
      <c r="K716" s="1486">
        <f t="shared" si="140"/>
        <v>1</v>
      </c>
      <c r="L716" s="428"/>
    </row>
    <row r="717" spans="1:12">
      <c r="A717" s="9">
        <v>505</v>
      </c>
      <c r="B717" s="1207"/>
      <c r="C717" s="1208">
        <v>5201</v>
      </c>
      <c r="D717" s="1209" t="s">
        <v>945</v>
      </c>
      <c r="E717" s="552">
        <v>40942</v>
      </c>
      <c r="F717" s="561">
        <f t="shared" ref="F717:F723" si="147">G717+H717+I717+J717</f>
        <v>40920</v>
      </c>
      <c r="G717" s="475">
        <v>40920</v>
      </c>
      <c r="H717" s="476"/>
      <c r="I717" s="476"/>
      <c r="J717" s="477"/>
      <c r="K717" s="1486">
        <f t="shared" si="140"/>
        <v>1</v>
      </c>
      <c r="L717" s="428"/>
    </row>
    <row r="718" spans="1:12" hidden="1">
      <c r="A718" s="9">
        <v>510</v>
      </c>
      <c r="B718" s="1207"/>
      <c r="C718" s="1210">
        <v>5202</v>
      </c>
      <c r="D718" s="1211" t="s">
        <v>946</v>
      </c>
      <c r="E718" s="554"/>
      <c r="F718" s="563">
        <f t="shared" si="147"/>
        <v>0</v>
      </c>
      <c r="G718" s="478"/>
      <c r="H718" s="479"/>
      <c r="I718" s="479"/>
      <c r="J718" s="480"/>
      <c r="K718" s="1486" t="str">
        <f t="shared" si="140"/>
        <v/>
      </c>
      <c r="L718" s="428"/>
    </row>
    <row r="719" spans="1:12">
      <c r="A719" s="9">
        <v>515</v>
      </c>
      <c r="B719" s="1207"/>
      <c r="C719" s="1210">
        <v>5203</v>
      </c>
      <c r="D719" s="1211" t="s">
        <v>264</v>
      </c>
      <c r="E719" s="554">
        <v>16352</v>
      </c>
      <c r="F719" s="563">
        <f t="shared" si="147"/>
        <v>16344</v>
      </c>
      <c r="G719" s="478">
        <v>16344</v>
      </c>
      <c r="H719" s="479"/>
      <c r="I719" s="479"/>
      <c r="J719" s="480"/>
      <c r="K719" s="1486">
        <f t="shared" si="140"/>
        <v>1</v>
      </c>
      <c r="L719" s="428"/>
    </row>
    <row r="720" spans="1:12">
      <c r="A720" s="9">
        <v>520</v>
      </c>
      <c r="B720" s="1207"/>
      <c r="C720" s="1210">
        <v>5204</v>
      </c>
      <c r="D720" s="1211" t="s">
        <v>265</v>
      </c>
      <c r="E720" s="554">
        <v>34206</v>
      </c>
      <c r="F720" s="563">
        <f t="shared" si="147"/>
        <v>34206</v>
      </c>
      <c r="G720" s="478">
        <v>34206</v>
      </c>
      <c r="H720" s="479"/>
      <c r="I720" s="479"/>
      <c r="J720" s="480"/>
      <c r="K720" s="1486">
        <f t="shared" si="140"/>
        <v>1</v>
      </c>
      <c r="L720" s="428"/>
    </row>
    <row r="721" spans="1:12" hidden="1">
      <c r="A721" s="9">
        <v>525</v>
      </c>
      <c r="B721" s="1207"/>
      <c r="C721" s="1210">
        <v>5205</v>
      </c>
      <c r="D721" s="1211" t="s">
        <v>266</v>
      </c>
      <c r="E721" s="554"/>
      <c r="F721" s="563">
        <f t="shared" si="147"/>
        <v>0</v>
      </c>
      <c r="G721" s="478"/>
      <c r="H721" s="479"/>
      <c r="I721" s="479"/>
      <c r="J721" s="480"/>
      <c r="K721" s="1486" t="str">
        <f t="shared" si="140"/>
        <v/>
      </c>
      <c r="L721" s="428"/>
    </row>
    <row r="722" spans="1:12" hidden="1">
      <c r="A722" s="8">
        <v>635</v>
      </c>
      <c r="B722" s="1207"/>
      <c r="C722" s="1210">
        <v>5206</v>
      </c>
      <c r="D722" s="1211" t="s">
        <v>267</v>
      </c>
      <c r="E722" s="554"/>
      <c r="F722" s="563">
        <f t="shared" si="147"/>
        <v>0</v>
      </c>
      <c r="G722" s="478"/>
      <c r="H722" s="479"/>
      <c r="I722" s="479"/>
      <c r="J722" s="480"/>
      <c r="K722" s="1486" t="str">
        <f t="shared" si="140"/>
        <v/>
      </c>
      <c r="L722" s="428"/>
    </row>
    <row r="723" spans="1:12" hidden="1">
      <c r="A723" s="9">
        <v>640</v>
      </c>
      <c r="B723" s="1207"/>
      <c r="C723" s="1212">
        <v>5219</v>
      </c>
      <c r="D723" s="1213" t="s">
        <v>268</v>
      </c>
      <c r="E723" s="558"/>
      <c r="F723" s="562">
        <f t="shared" si="147"/>
        <v>0</v>
      </c>
      <c r="G723" s="487"/>
      <c r="H723" s="488"/>
      <c r="I723" s="488"/>
      <c r="J723" s="489"/>
      <c r="K723" s="1486" t="str">
        <f t="shared" si="140"/>
        <v/>
      </c>
      <c r="L723" s="428"/>
    </row>
    <row r="724" spans="1:12">
      <c r="A724" s="9">
        <v>645</v>
      </c>
      <c r="B724" s="1206">
        <v>5300</v>
      </c>
      <c r="C724" s="2256" t="s">
        <v>269</v>
      </c>
      <c r="D724" s="2256"/>
      <c r="E724" s="396">
        <f t="shared" ref="E724:J724" si="148">SUM(E725:E726)</f>
        <v>4500</v>
      </c>
      <c r="F724" s="397">
        <f t="shared" si="148"/>
        <v>634</v>
      </c>
      <c r="G724" s="508">
        <f t="shared" si="148"/>
        <v>634</v>
      </c>
      <c r="H724" s="509">
        <f t="shared" si="148"/>
        <v>0</v>
      </c>
      <c r="I724" s="509">
        <f t="shared" si="148"/>
        <v>0</v>
      </c>
      <c r="J724" s="510">
        <f t="shared" si="148"/>
        <v>0</v>
      </c>
      <c r="K724" s="1486">
        <f t="shared" si="140"/>
        <v>1</v>
      </c>
      <c r="L724" s="428"/>
    </row>
    <row r="725" spans="1:12">
      <c r="A725" s="9">
        <v>650</v>
      </c>
      <c r="B725" s="1207"/>
      <c r="C725" s="1208">
        <v>5301</v>
      </c>
      <c r="D725" s="1209" t="s">
        <v>1266</v>
      </c>
      <c r="E725" s="552">
        <v>4500</v>
      </c>
      <c r="F725" s="561">
        <f>G725+H725+I725+J725</f>
        <v>634</v>
      </c>
      <c r="G725" s="475">
        <v>634</v>
      </c>
      <c r="H725" s="476"/>
      <c r="I725" s="476"/>
      <c r="J725" s="477"/>
      <c r="K725" s="1486">
        <f t="shared" si="140"/>
        <v>1</v>
      </c>
      <c r="L725" s="428"/>
    </row>
    <row r="726" spans="1:12" hidden="1">
      <c r="A726" s="8">
        <v>655</v>
      </c>
      <c r="B726" s="1207"/>
      <c r="C726" s="1212">
        <v>5309</v>
      </c>
      <c r="D726" s="1213" t="s">
        <v>270</v>
      </c>
      <c r="E726" s="558"/>
      <c r="F726" s="562">
        <f>G726+H726+I726+J726</f>
        <v>0</v>
      </c>
      <c r="G726" s="487"/>
      <c r="H726" s="488"/>
      <c r="I726" s="488"/>
      <c r="J726" s="489"/>
      <c r="K726" s="1486" t="str">
        <f t="shared" si="140"/>
        <v/>
      </c>
      <c r="L726" s="428"/>
    </row>
    <row r="727" spans="1:12" hidden="1">
      <c r="A727" s="8">
        <v>665</v>
      </c>
      <c r="B727" s="1206">
        <v>5400</v>
      </c>
      <c r="C727" s="2256" t="s">
        <v>960</v>
      </c>
      <c r="D727" s="2256"/>
      <c r="E727" s="1467"/>
      <c r="F727" s="397">
        <f>G727+H727+I727+J727</f>
        <v>0</v>
      </c>
      <c r="G727" s="1266"/>
      <c r="H727" s="1267"/>
      <c r="I727" s="1267"/>
      <c r="J727" s="1268"/>
      <c r="K727" s="1486" t="str">
        <f t="shared" si="140"/>
        <v/>
      </c>
      <c r="L727" s="428"/>
    </row>
    <row r="728" spans="1:12" hidden="1">
      <c r="A728" s="8">
        <v>675</v>
      </c>
      <c r="B728" s="1152">
        <v>5500</v>
      </c>
      <c r="C728" s="2257" t="s">
        <v>961</v>
      </c>
      <c r="D728" s="2257"/>
      <c r="E728" s="396">
        <f t="shared" ref="E728:J728" si="149">SUM(E729:E732)</f>
        <v>0</v>
      </c>
      <c r="F728" s="397">
        <f t="shared" si="149"/>
        <v>0</v>
      </c>
      <c r="G728" s="508">
        <f t="shared" si="149"/>
        <v>0</v>
      </c>
      <c r="H728" s="509">
        <f t="shared" si="149"/>
        <v>0</v>
      </c>
      <c r="I728" s="509">
        <f t="shared" si="149"/>
        <v>0</v>
      </c>
      <c r="J728" s="510">
        <f t="shared" si="149"/>
        <v>0</v>
      </c>
      <c r="K728" s="1486" t="str">
        <f t="shared" si="140"/>
        <v/>
      </c>
      <c r="L728" s="428"/>
    </row>
    <row r="729" spans="1:12" hidden="1">
      <c r="A729" s="8">
        <v>685</v>
      </c>
      <c r="B729" s="1203"/>
      <c r="C729" s="1154">
        <v>5501</v>
      </c>
      <c r="D729" s="1173" t="s">
        <v>962</v>
      </c>
      <c r="E729" s="552"/>
      <c r="F729" s="561">
        <f>G729+H729+I729+J729</f>
        <v>0</v>
      </c>
      <c r="G729" s="475"/>
      <c r="H729" s="476"/>
      <c r="I729" s="476"/>
      <c r="J729" s="477"/>
      <c r="K729" s="1486" t="str">
        <f t="shared" si="140"/>
        <v/>
      </c>
      <c r="L729" s="428"/>
    </row>
    <row r="730" spans="1:12" hidden="1">
      <c r="A730" s="9">
        <v>690</v>
      </c>
      <c r="B730" s="1203"/>
      <c r="C730" s="1160">
        <v>5502</v>
      </c>
      <c r="D730" s="1161" t="s">
        <v>963</v>
      </c>
      <c r="E730" s="554"/>
      <c r="F730" s="563">
        <f>G730+H730+I730+J730</f>
        <v>0</v>
      </c>
      <c r="G730" s="478"/>
      <c r="H730" s="479"/>
      <c r="I730" s="479"/>
      <c r="J730" s="480"/>
      <c r="K730" s="1486" t="str">
        <f t="shared" si="140"/>
        <v/>
      </c>
      <c r="L730" s="428"/>
    </row>
    <row r="731" spans="1:12" hidden="1">
      <c r="A731" s="9">
        <v>695</v>
      </c>
      <c r="B731" s="1203"/>
      <c r="C731" s="1160">
        <v>5503</v>
      </c>
      <c r="D731" s="1204" t="s">
        <v>964</v>
      </c>
      <c r="E731" s="554"/>
      <c r="F731" s="563">
        <f>G731+H731+I731+J731</f>
        <v>0</v>
      </c>
      <c r="G731" s="478"/>
      <c r="H731" s="479"/>
      <c r="I731" s="479"/>
      <c r="J731" s="480"/>
      <c r="K731" s="1486" t="str">
        <f t="shared" si="140"/>
        <v/>
      </c>
      <c r="L731" s="428"/>
    </row>
    <row r="732" spans="1:12" hidden="1">
      <c r="A732" s="8">
        <v>700</v>
      </c>
      <c r="B732" s="1203"/>
      <c r="C732" s="1156">
        <v>5504</v>
      </c>
      <c r="D732" s="1184" t="s">
        <v>965</v>
      </c>
      <c r="E732" s="558"/>
      <c r="F732" s="562">
        <f>G732+H732+I732+J732</f>
        <v>0</v>
      </c>
      <c r="G732" s="487"/>
      <c r="H732" s="488"/>
      <c r="I732" s="488"/>
      <c r="J732" s="489"/>
      <c r="K732" s="1486" t="str">
        <f t="shared" si="140"/>
        <v/>
      </c>
      <c r="L732" s="428"/>
    </row>
    <row r="733" spans="1:12" hidden="1">
      <c r="A733" s="8">
        <v>710</v>
      </c>
      <c r="B733" s="1206">
        <v>5700</v>
      </c>
      <c r="C733" s="2279" t="s">
        <v>1326</v>
      </c>
      <c r="D733" s="2280"/>
      <c r="E733" s="396">
        <f t="shared" ref="E733:J733" si="150">SUM(E734:E736)</f>
        <v>0</v>
      </c>
      <c r="F733" s="397">
        <f t="shared" si="150"/>
        <v>0</v>
      </c>
      <c r="G733" s="508">
        <f t="shared" si="150"/>
        <v>0</v>
      </c>
      <c r="H733" s="509">
        <f t="shared" si="150"/>
        <v>0</v>
      </c>
      <c r="I733" s="509">
        <f t="shared" si="150"/>
        <v>0</v>
      </c>
      <c r="J733" s="510">
        <f t="shared" si="150"/>
        <v>0</v>
      </c>
      <c r="K733" s="1486" t="str">
        <f t="shared" si="140"/>
        <v/>
      </c>
      <c r="L733" s="428"/>
    </row>
    <row r="734" spans="1:12" ht="36" hidden="1" customHeight="1">
      <c r="A734" s="9">
        <v>715</v>
      </c>
      <c r="B734" s="1207"/>
      <c r="C734" s="1208">
        <v>5701</v>
      </c>
      <c r="D734" s="1209" t="s">
        <v>967</v>
      </c>
      <c r="E734" s="552"/>
      <c r="F734" s="561">
        <f>G734+H734+I734+J734</f>
        <v>0</v>
      </c>
      <c r="G734" s="475"/>
      <c r="H734" s="476"/>
      <c r="I734" s="476"/>
      <c r="J734" s="477"/>
      <c r="K734" s="1486" t="str">
        <f t="shared" si="140"/>
        <v/>
      </c>
      <c r="L734" s="428"/>
    </row>
    <row r="735" spans="1:12" hidden="1">
      <c r="A735" s="9">
        <v>720</v>
      </c>
      <c r="B735" s="1207"/>
      <c r="C735" s="1214">
        <v>5702</v>
      </c>
      <c r="D735" s="1215" t="s">
        <v>968</v>
      </c>
      <c r="E735" s="556"/>
      <c r="F735" s="564">
        <f>G735+H735+I735+J735</f>
        <v>0</v>
      </c>
      <c r="G735" s="542"/>
      <c r="H735" s="543"/>
      <c r="I735" s="543"/>
      <c r="J735" s="544"/>
      <c r="K735" s="1486" t="str">
        <f t="shared" si="140"/>
        <v/>
      </c>
      <c r="L735" s="428"/>
    </row>
    <row r="736" spans="1:12" hidden="1">
      <c r="A736" s="9">
        <v>725</v>
      </c>
      <c r="B736" s="1159"/>
      <c r="C736" s="1216">
        <v>4071</v>
      </c>
      <c r="D736" s="1217" t="s">
        <v>969</v>
      </c>
      <c r="E736" s="1472"/>
      <c r="F736" s="574">
        <f>G736+H736+I736+J736</f>
        <v>0</v>
      </c>
      <c r="G736" s="677"/>
      <c r="H736" s="1269"/>
      <c r="I736" s="1269"/>
      <c r="J736" s="1270"/>
      <c r="K736" s="1486" t="str">
        <f t="shared" si="140"/>
        <v/>
      </c>
      <c r="L736" s="428"/>
    </row>
    <row r="737" spans="1:12" hidden="1">
      <c r="A737" s="9">
        <v>730</v>
      </c>
      <c r="B737" s="1218"/>
      <c r="C737" s="1219"/>
      <c r="D737" s="1220"/>
      <c r="E737" s="1487"/>
      <c r="F737" s="694"/>
      <c r="G737" s="694"/>
      <c r="H737" s="694"/>
      <c r="I737" s="694"/>
      <c r="J737" s="695"/>
      <c r="K737" s="1486" t="str">
        <f t="shared" si="140"/>
        <v/>
      </c>
      <c r="L737" s="428"/>
    </row>
    <row r="738" spans="1:12" hidden="1">
      <c r="A738" s="9">
        <v>735</v>
      </c>
      <c r="B738" s="1221">
        <v>98</v>
      </c>
      <c r="C738" s="2285" t="s">
        <v>970</v>
      </c>
      <c r="D738" s="2286"/>
      <c r="E738" s="1473"/>
      <c r="F738" s="708">
        <f>G738+H738+I738+J738</f>
        <v>0</v>
      </c>
      <c r="G738" s="701">
        <v>0</v>
      </c>
      <c r="H738" s="702">
        <v>0</v>
      </c>
      <c r="I738" s="702">
        <v>0</v>
      </c>
      <c r="J738" s="703">
        <v>0</v>
      </c>
      <c r="K738" s="1486" t="str">
        <f t="shared" si="140"/>
        <v/>
      </c>
      <c r="L738" s="428"/>
    </row>
    <row r="739" spans="1:12" hidden="1">
      <c r="A739" s="9">
        <v>740</v>
      </c>
      <c r="B739" s="1222"/>
      <c r="C739" s="1223"/>
      <c r="D739" s="1224"/>
      <c r="E739" s="316"/>
      <c r="F739" s="316"/>
      <c r="G739" s="316"/>
      <c r="H739" s="316"/>
      <c r="I739" s="316"/>
      <c r="J739" s="317"/>
      <c r="K739" s="1486" t="str">
        <f t="shared" si="140"/>
        <v/>
      </c>
      <c r="L739" s="428"/>
    </row>
    <row r="740" spans="1:12" hidden="1">
      <c r="A740" s="9">
        <v>745</v>
      </c>
      <c r="B740" s="1225"/>
      <c r="C740" s="1080"/>
      <c r="D740" s="1220"/>
      <c r="E740" s="318"/>
      <c r="F740" s="318"/>
      <c r="G740" s="318"/>
      <c r="H740" s="318"/>
      <c r="I740" s="318"/>
      <c r="J740" s="319"/>
      <c r="K740" s="1486" t="str">
        <f t="shared" si="140"/>
        <v/>
      </c>
      <c r="L740" s="428"/>
    </row>
    <row r="741" spans="1:12" hidden="1">
      <c r="A741" s="8">
        <v>750</v>
      </c>
      <c r="B741" s="1226"/>
      <c r="C741" s="1227"/>
      <c r="D741" s="1220"/>
      <c r="E741" s="318"/>
      <c r="F741" s="318"/>
      <c r="G741" s="318"/>
      <c r="H741" s="318"/>
      <c r="I741" s="318"/>
      <c r="J741" s="319"/>
      <c r="K741" s="1486" t="str">
        <f t="shared" si="140"/>
        <v/>
      </c>
      <c r="L741" s="428"/>
    </row>
    <row r="742" spans="1:12" ht="16.5" thickBot="1">
      <c r="A742" s="9">
        <v>755</v>
      </c>
      <c r="B742" s="1228"/>
      <c r="C742" s="1228" t="s">
        <v>494</v>
      </c>
      <c r="D742" s="1229">
        <f>+B742</f>
        <v>0</v>
      </c>
      <c r="E742" s="410">
        <f t="shared" ref="E742:J742" si="151">SUM(E627,E630,E636,E644,E645,E663,E667,E673,E676,E677,E678,E679,E680,E689,E695,E696,E697,E698,E705,E709,E710,E711,E712,E715,E716,E724,E727,E728,E733)+E738</f>
        <v>1729700</v>
      </c>
      <c r="F742" s="411">
        <f t="shared" si="151"/>
        <v>1716776</v>
      </c>
      <c r="G742" s="691">
        <f t="shared" si="151"/>
        <v>1344940</v>
      </c>
      <c r="H742" s="692">
        <f t="shared" si="151"/>
        <v>0</v>
      </c>
      <c r="I742" s="692">
        <f t="shared" si="151"/>
        <v>24524</v>
      </c>
      <c r="J742" s="693">
        <f t="shared" si="151"/>
        <v>347312</v>
      </c>
      <c r="K742" s="1486">
        <f t="shared" si="140"/>
        <v>1</v>
      </c>
      <c r="L742" s="1480" t="str">
        <f>LEFT(C624,1)</f>
        <v>1</v>
      </c>
    </row>
    <row r="743" spans="1:12" ht="16.5" thickTop="1">
      <c r="A743" s="9">
        <v>760</v>
      </c>
      <c r="B743" s="1230"/>
      <c r="C743" s="1231"/>
      <c r="D743" s="1083"/>
      <c r="E743" s="709"/>
      <c r="F743" s="709"/>
      <c r="G743" s="709"/>
      <c r="H743" s="709"/>
      <c r="I743" s="709"/>
      <c r="J743" s="709"/>
      <c r="K743" s="4">
        <f>K742</f>
        <v>1</v>
      </c>
      <c r="L743" s="427"/>
    </row>
    <row r="744" spans="1:12">
      <c r="A744" s="8">
        <v>765</v>
      </c>
      <c r="B744" s="1141"/>
      <c r="C744" s="1232"/>
      <c r="D744" s="1233"/>
      <c r="E744" s="710"/>
      <c r="F744" s="710"/>
      <c r="G744" s="710"/>
      <c r="H744" s="710"/>
      <c r="I744" s="710"/>
      <c r="J744" s="710"/>
      <c r="K744" s="4">
        <f>K742</f>
        <v>1</v>
      </c>
      <c r="L744" s="427"/>
    </row>
    <row r="745" spans="1:12">
      <c r="A745" s="8">
        <v>775</v>
      </c>
      <c r="B745" s="709"/>
      <c r="C745" s="1080"/>
      <c r="D745" s="1105"/>
      <c r="E745" s="710"/>
      <c r="F745" s="710"/>
      <c r="G745" s="710"/>
      <c r="H745" s="710"/>
      <c r="I745" s="710"/>
      <c r="J745" s="710"/>
      <c r="K745" s="1868">
        <f>(IF(SUM(K756:K777)&lt;&gt;0,$K$2,""))</f>
        <v>1</v>
      </c>
      <c r="L745" s="427"/>
    </row>
    <row r="746" spans="1:12">
      <c r="A746" s="9">
        <v>780</v>
      </c>
      <c r="B746" s="2248" t="str">
        <f>$B$7</f>
        <v>ОТЧЕТНИ ДАННИ ПО ЕБК ЗА ИЗПЪЛНЕНИЕТО НА БЮДЖЕТА</v>
      </c>
      <c r="C746" s="2249"/>
      <c r="D746" s="2249"/>
      <c r="E746" s="710"/>
      <c r="F746" s="710"/>
      <c r="G746" s="710"/>
      <c r="H746" s="710"/>
      <c r="I746" s="710"/>
      <c r="J746" s="710"/>
      <c r="K746" s="1868">
        <f>(IF(SUM(K756:K777)&lt;&gt;0,$K$2,""))</f>
        <v>1</v>
      </c>
      <c r="L746" s="427"/>
    </row>
    <row r="747" spans="1:12">
      <c r="A747" s="9">
        <v>785</v>
      </c>
      <c r="B747" s="709"/>
      <c r="C747" s="1080"/>
      <c r="D747" s="1105"/>
      <c r="E747" s="1106" t="s">
        <v>737</v>
      </c>
      <c r="F747" s="1106" t="s">
        <v>644</v>
      </c>
      <c r="G747" s="710"/>
      <c r="H747" s="710"/>
      <c r="I747" s="710"/>
      <c r="J747" s="710"/>
      <c r="K747" s="1868">
        <f>(IF(SUM(K756:K777)&lt;&gt;0,$K$2,""))</f>
        <v>1</v>
      </c>
      <c r="L747" s="427"/>
    </row>
    <row r="748" spans="1:12" ht="18.75">
      <c r="A748" s="9">
        <v>790</v>
      </c>
      <c r="B748" s="2238" t="str">
        <f>$B$9</f>
        <v>Съвет за електронни медии</v>
      </c>
      <c r="C748" s="2239"/>
      <c r="D748" s="2240"/>
      <c r="E748" s="1022">
        <f>$E$9</f>
        <v>43466</v>
      </c>
      <c r="F748" s="1110">
        <f>$F$9</f>
        <v>43830</v>
      </c>
      <c r="G748" s="710"/>
      <c r="H748" s="710"/>
      <c r="I748" s="710"/>
      <c r="J748" s="710"/>
      <c r="K748" s="1868">
        <f>(IF(SUM(K756:K777)&lt;&gt;0,$K$2,""))</f>
        <v>1</v>
      </c>
      <c r="L748" s="427"/>
    </row>
    <row r="749" spans="1:12">
      <c r="A749" s="9">
        <v>795</v>
      </c>
      <c r="B749" s="1111" t="str">
        <f>$B$10</f>
        <v xml:space="preserve">                                                            (наименование на разпоредителя с бюджет)</v>
      </c>
      <c r="C749" s="709"/>
      <c r="D749" s="1083"/>
      <c r="E749" s="1112"/>
      <c r="F749" s="1112"/>
      <c r="G749" s="710"/>
      <c r="H749" s="710"/>
      <c r="I749" s="710"/>
      <c r="J749" s="710"/>
      <c r="K749" s="1868">
        <f>(IF(SUM(K756:K777)&lt;&gt;0,$K$2,""))</f>
        <v>1</v>
      </c>
      <c r="L749" s="427"/>
    </row>
    <row r="750" spans="1:12">
      <c r="A750" s="8">
        <v>805</v>
      </c>
      <c r="B750" s="1111"/>
      <c r="C750" s="709"/>
      <c r="D750" s="1083"/>
      <c r="E750" s="1111"/>
      <c r="F750" s="709"/>
      <c r="G750" s="710"/>
      <c r="H750" s="710"/>
      <c r="I750" s="710"/>
      <c r="J750" s="710"/>
      <c r="K750" s="1868">
        <f>(IF(SUM(K756:K777)&lt;&gt;0,$K$2,""))</f>
        <v>1</v>
      </c>
      <c r="L750" s="427"/>
    </row>
    <row r="751" spans="1:12" ht="19.5">
      <c r="A751" s="9">
        <v>810</v>
      </c>
      <c r="B751" s="2282" t="str">
        <f>$B$12</f>
        <v>Съвет за електронни медии</v>
      </c>
      <c r="C751" s="2283"/>
      <c r="D751" s="2284"/>
      <c r="E751" s="1113" t="s">
        <v>1305</v>
      </c>
      <c r="F751" s="1867" t="str">
        <f>$F$12</f>
        <v>4400</v>
      </c>
      <c r="G751" s="710"/>
      <c r="H751" s="710"/>
      <c r="I751" s="710"/>
      <c r="J751" s="710"/>
      <c r="K751" s="1868">
        <f>(IF(SUM(K756:K777)&lt;&gt;0,$K$2,""))</f>
        <v>1</v>
      </c>
      <c r="L751" s="427"/>
    </row>
    <row r="752" spans="1:12">
      <c r="A752" s="9">
        <v>815</v>
      </c>
      <c r="B752" s="1115" t="str">
        <f>$B$13</f>
        <v xml:space="preserve">                                             (наименование на първостепенния разпоредител с бюджет)</v>
      </c>
      <c r="C752" s="709"/>
      <c r="D752" s="1083"/>
      <c r="E752" s="1116"/>
      <c r="F752" s="1117"/>
      <c r="G752" s="710"/>
      <c r="H752" s="710"/>
      <c r="I752" s="710"/>
      <c r="J752" s="710"/>
      <c r="K752" s="1868">
        <f>(IF(SUM(K756:K777)&lt;&gt;0,$K$2,""))</f>
        <v>1</v>
      </c>
      <c r="L752" s="427"/>
    </row>
    <row r="753" spans="1:12" ht="19.5">
      <c r="A753" s="13">
        <v>525</v>
      </c>
      <c r="B753" s="1234"/>
      <c r="C753" s="1234"/>
      <c r="D753" s="1235" t="s">
        <v>1416</v>
      </c>
      <c r="E753" s="1236">
        <f>$E$15</f>
        <v>0</v>
      </c>
      <c r="F753" s="1237" t="str">
        <f>$F$15</f>
        <v>БЮДЖЕТ</v>
      </c>
      <c r="G753" s="318"/>
      <c r="H753" s="318"/>
      <c r="I753" s="318"/>
      <c r="J753" s="318"/>
      <c r="K753" s="1868">
        <f>(IF(SUM(K756:K777)&lt;&gt;0,$K$2,""))</f>
        <v>1</v>
      </c>
      <c r="L753" s="427"/>
    </row>
    <row r="754" spans="1:12" ht="16.5" thickBot="1">
      <c r="A754" s="8">
        <v>820</v>
      </c>
      <c r="B754" s="1112"/>
      <c r="C754" s="1080"/>
      <c r="D754" s="1238" t="s">
        <v>2200</v>
      </c>
      <c r="E754" s="710"/>
      <c r="F754" s="1239" t="s">
        <v>740</v>
      </c>
      <c r="G754" s="1239"/>
      <c r="H754" s="318"/>
      <c r="I754" s="1239"/>
      <c r="J754" s="318"/>
      <c r="K754" s="1868">
        <f>(IF(SUM(K756:K777)&lt;&gt;0,$K$2,""))</f>
        <v>1</v>
      </c>
      <c r="L754" s="427"/>
    </row>
    <row r="755" spans="1:12">
      <c r="A755" s="9">
        <v>821</v>
      </c>
      <c r="B755" s="1240" t="s">
        <v>972</v>
      </c>
      <c r="C755" s="1241" t="s">
        <v>973</v>
      </c>
      <c r="D755" s="1242" t="s">
        <v>974</v>
      </c>
      <c r="E755" s="1243" t="s">
        <v>975</v>
      </c>
      <c r="F755" s="1244" t="s">
        <v>976</v>
      </c>
      <c r="G755" s="711"/>
      <c r="H755" s="711"/>
      <c r="I755" s="711"/>
      <c r="J755" s="711"/>
      <c r="K755" s="1868">
        <f>(IF(SUM(K756:K777)&lt;&gt;0,$K$2,""))</f>
        <v>1</v>
      </c>
      <c r="L755" s="427"/>
    </row>
    <row r="756" spans="1:12">
      <c r="A756" s="9">
        <v>822</v>
      </c>
      <c r="B756" s="1245"/>
      <c r="C756" s="1246" t="s">
        <v>977</v>
      </c>
      <c r="D756" s="1247" t="s">
        <v>978</v>
      </c>
      <c r="E756" s="1271">
        <f>E757+E758</f>
        <v>60</v>
      </c>
      <c r="F756" s="1272">
        <f>F757+F758</f>
        <v>50</v>
      </c>
      <c r="G756" s="711"/>
      <c r="H756" s="711"/>
      <c r="I756" s="711"/>
      <c r="J756" s="711"/>
      <c r="K756" s="212">
        <f t="shared" ref="K756:K781" si="152">(IF($E756&lt;&gt;0,$K$2,IF($F756&lt;&gt;0,$K$2,"")))</f>
        <v>1</v>
      </c>
      <c r="L756" s="427"/>
    </row>
    <row r="757" spans="1:12">
      <c r="A757" s="9">
        <v>823</v>
      </c>
      <c r="B757" s="1248"/>
      <c r="C757" s="1249" t="s">
        <v>979</v>
      </c>
      <c r="D757" s="1250" t="s">
        <v>980</v>
      </c>
      <c r="E757" s="1273">
        <v>17</v>
      </c>
      <c r="F757" s="1274">
        <v>16</v>
      </c>
      <c r="G757" s="711"/>
      <c r="H757" s="711"/>
      <c r="I757" s="711"/>
      <c r="J757" s="711"/>
      <c r="K757" s="212">
        <f t="shared" si="152"/>
        <v>1</v>
      </c>
      <c r="L757" s="427"/>
    </row>
    <row r="758" spans="1:12">
      <c r="A758" s="9">
        <v>825</v>
      </c>
      <c r="B758" s="1251"/>
      <c r="C758" s="1252" t="s">
        <v>981</v>
      </c>
      <c r="D758" s="1253" t="s">
        <v>982</v>
      </c>
      <c r="E758" s="1275">
        <v>43</v>
      </c>
      <c r="F758" s="1276">
        <v>34</v>
      </c>
      <c r="G758" s="711"/>
      <c r="H758" s="711"/>
      <c r="I758" s="711"/>
      <c r="J758" s="711"/>
      <c r="K758" s="212">
        <f t="shared" si="152"/>
        <v>1</v>
      </c>
      <c r="L758" s="427"/>
    </row>
    <row r="759" spans="1:12">
      <c r="A759" s="9"/>
      <c r="B759" s="1245"/>
      <c r="C759" s="1246" t="s">
        <v>983</v>
      </c>
      <c r="D759" s="1247" t="s">
        <v>984</v>
      </c>
      <c r="E759" s="1277">
        <f>E760+E761</f>
        <v>60</v>
      </c>
      <c r="F759" s="1278">
        <f>F760+F761</f>
        <v>50</v>
      </c>
      <c r="G759" s="711"/>
      <c r="H759" s="711"/>
      <c r="I759" s="711"/>
      <c r="J759" s="711"/>
      <c r="K759" s="212">
        <f t="shared" si="152"/>
        <v>1</v>
      </c>
      <c r="L759" s="427"/>
    </row>
    <row r="760" spans="1:12">
      <c r="A760" s="9"/>
      <c r="B760" s="1248"/>
      <c r="C760" s="1249" t="s">
        <v>985</v>
      </c>
      <c r="D760" s="1250" t="s">
        <v>980</v>
      </c>
      <c r="E760" s="1273">
        <v>17</v>
      </c>
      <c r="F760" s="1274">
        <v>16</v>
      </c>
      <c r="G760" s="711"/>
      <c r="H760" s="711"/>
      <c r="I760" s="711"/>
      <c r="J760" s="711"/>
      <c r="K760" s="212">
        <f t="shared" si="152"/>
        <v>1</v>
      </c>
      <c r="L760" s="427"/>
    </row>
    <row r="761" spans="1:12">
      <c r="A761" s="9"/>
      <c r="B761" s="1254"/>
      <c r="C761" s="1255" t="s">
        <v>986</v>
      </c>
      <c r="D761" s="1256" t="s">
        <v>987</v>
      </c>
      <c r="E761" s="1279">
        <v>43</v>
      </c>
      <c r="F761" s="1280">
        <v>34</v>
      </c>
      <c r="G761" s="711"/>
      <c r="H761" s="711"/>
      <c r="I761" s="711"/>
      <c r="J761" s="711"/>
      <c r="K761" s="212">
        <f t="shared" si="152"/>
        <v>1</v>
      </c>
      <c r="L761" s="427"/>
    </row>
    <row r="762" spans="1:12">
      <c r="A762" s="9"/>
      <c r="B762" s="1245"/>
      <c r="C762" s="1246" t="s">
        <v>988</v>
      </c>
      <c r="D762" s="1247" t="s">
        <v>989</v>
      </c>
      <c r="E762" s="1281">
        <v>15243</v>
      </c>
      <c r="F762" s="1282">
        <v>17588</v>
      </c>
      <c r="G762" s="711"/>
      <c r="H762" s="711"/>
      <c r="I762" s="711"/>
      <c r="J762" s="711"/>
      <c r="K762" s="212">
        <f t="shared" si="152"/>
        <v>1</v>
      </c>
      <c r="L762" s="427"/>
    </row>
    <row r="763" spans="1:12">
      <c r="A763" s="9"/>
      <c r="B763" s="1248"/>
      <c r="C763" s="1257" t="s">
        <v>990</v>
      </c>
      <c r="D763" s="1258" t="s">
        <v>991</v>
      </c>
      <c r="E763" s="1283">
        <v>22806</v>
      </c>
      <c r="F763" s="1284">
        <v>24231</v>
      </c>
      <c r="G763" s="711"/>
      <c r="H763" s="711"/>
      <c r="I763" s="711"/>
      <c r="J763" s="711"/>
      <c r="K763" s="212">
        <f t="shared" si="152"/>
        <v>1</v>
      </c>
      <c r="L763" s="427"/>
    </row>
    <row r="764" spans="1:12">
      <c r="A764" s="9"/>
      <c r="B764" s="1254"/>
      <c r="C764" s="1252" t="s">
        <v>992</v>
      </c>
      <c r="D764" s="1253" t="s">
        <v>993</v>
      </c>
      <c r="E764" s="1285">
        <v>12254</v>
      </c>
      <c r="F764" s="1286">
        <v>14363</v>
      </c>
      <c r="G764" s="711"/>
      <c r="H764" s="711"/>
      <c r="I764" s="711"/>
      <c r="J764" s="711"/>
      <c r="K764" s="212">
        <f t="shared" si="152"/>
        <v>1</v>
      </c>
      <c r="L764" s="427"/>
    </row>
    <row r="765" spans="1:12">
      <c r="A765" s="9"/>
      <c r="B765" s="1245"/>
      <c r="C765" s="1246" t="s">
        <v>994</v>
      </c>
      <c r="D765" s="1247" t="s">
        <v>995</v>
      </c>
      <c r="E765" s="1277">
        <v>10</v>
      </c>
      <c r="F765" s="1278">
        <v>8</v>
      </c>
      <c r="G765" s="711"/>
      <c r="H765" s="711"/>
      <c r="I765" s="711"/>
      <c r="J765" s="711"/>
      <c r="K765" s="212">
        <f t="shared" si="152"/>
        <v>1</v>
      </c>
      <c r="L765" s="427"/>
    </row>
    <row r="766" spans="1:12" ht="16.5" thickBot="1">
      <c r="A766" s="9"/>
      <c r="B766" s="1248"/>
      <c r="C766" s="1257" t="s">
        <v>996</v>
      </c>
      <c r="D766" s="1258" t="s">
        <v>997</v>
      </c>
      <c r="E766" s="1287">
        <v>10</v>
      </c>
      <c r="F766" s="1288">
        <v>8</v>
      </c>
      <c r="G766" s="711"/>
      <c r="H766" s="711"/>
      <c r="I766" s="711"/>
      <c r="J766" s="711"/>
      <c r="K766" s="212">
        <f t="shared" si="152"/>
        <v>1</v>
      </c>
      <c r="L766" s="427"/>
    </row>
    <row r="767" spans="1:12" ht="16.5" hidden="1" thickBot="1">
      <c r="A767" s="9"/>
      <c r="B767" s="1254"/>
      <c r="C767" s="1252" t="s">
        <v>998</v>
      </c>
      <c r="D767" s="1253" t="s">
        <v>999</v>
      </c>
      <c r="E767" s="1275"/>
      <c r="F767" s="1276"/>
      <c r="G767" s="711"/>
      <c r="H767" s="711"/>
      <c r="I767" s="711"/>
      <c r="J767" s="711"/>
      <c r="K767" s="212" t="str">
        <f t="shared" si="152"/>
        <v/>
      </c>
      <c r="L767" s="427"/>
    </row>
    <row r="768" spans="1:12" ht="16.5" hidden="1" thickBot="1">
      <c r="A768" s="9"/>
      <c r="B768" s="1245"/>
      <c r="C768" s="1246" t="s">
        <v>1000</v>
      </c>
      <c r="D768" s="1247" t="s">
        <v>312</v>
      </c>
      <c r="E768" s="1277"/>
      <c r="F768" s="1278"/>
      <c r="G768" s="711"/>
      <c r="H768" s="711"/>
      <c r="I768" s="711"/>
      <c r="J768" s="711"/>
      <c r="K768" s="212" t="str">
        <f t="shared" si="152"/>
        <v/>
      </c>
      <c r="L768" s="427"/>
    </row>
    <row r="769" spans="1:12" ht="32.25" hidden="1" thickBot="1">
      <c r="A769" s="9"/>
      <c r="B769" s="1245"/>
      <c r="C769" s="1246" t="s">
        <v>313</v>
      </c>
      <c r="D769" s="1247" t="s">
        <v>11</v>
      </c>
      <c r="E769" s="1289"/>
      <c r="F769" s="1290"/>
      <c r="G769" s="711"/>
      <c r="H769" s="711"/>
      <c r="I769" s="711"/>
      <c r="J769" s="711"/>
      <c r="K769" s="212" t="str">
        <f t="shared" si="152"/>
        <v/>
      </c>
      <c r="L769" s="427"/>
    </row>
    <row r="770" spans="1:12" ht="16.5" hidden="1" thickBot="1">
      <c r="A770" s="9"/>
      <c r="B770" s="1245"/>
      <c r="C770" s="1246" t="s">
        <v>314</v>
      </c>
      <c r="D770" s="1247" t="s">
        <v>9</v>
      </c>
      <c r="E770" s="1277"/>
      <c r="F770" s="1278"/>
      <c r="G770" s="711"/>
      <c r="H770" s="711"/>
      <c r="I770" s="711"/>
      <c r="J770" s="711"/>
      <c r="K770" s="212" t="str">
        <f t="shared" si="152"/>
        <v/>
      </c>
      <c r="L770" s="427"/>
    </row>
    <row r="771" spans="1:12" ht="32.25" hidden="1" thickBot="1">
      <c r="A771" s="9"/>
      <c r="B771" s="1245"/>
      <c r="C771" s="1246" t="s">
        <v>315</v>
      </c>
      <c r="D771" s="1247" t="s">
        <v>10</v>
      </c>
      <c r="E771" s="1277"/>
      <c r="F771" s="1278"/>
      <c r="G771" s="711"/>
      <c r="H771" s="711"/>
      <c r="I771" s="711"/>
      <c r="J771" s="711"/>
      <c r="K771" s="212" t="str">
        <f t="shared" si="152"/>
        <v/>
      </c>
      <c r="L771" s="427"/>
    </row>
    <row r="772" spans="1:12" ht="32.25" hidden="1" thickBot="1">
      <c r="A772" s="9"/>
      <c r="B772" s="1245"/>
      <c r="C772" s="1246" t="s">
        <v>316</v>
      </c>
      <c r="D772" s="1247" t="s">
        <v>317</v>
      </c>
      <c r="E772" s="1277"/>
      <c r="F772" s="1278"/>
      <c r="G772" s="711"/>
      <c r="H772" s="711"/>
      <c r="I772" s="711"/>
      <c r="J772" s="711"/>
      <c r="K772" s="212" t="str">
        <f t="shared" si="152"/>
        <v/>
      </c>
      <c r="L772" s="427"/>
    </row>
    <row r="773" spans="1:12" ht="16.5" hidden="1" thickBot="1">
      <c r="A773" s="11"/>
      <c r="B773" s="1245"/>
      <c r="C773" s="1246" t="s">
        <v>318</v>
      </c>
      <c r="D773" s="1247" t="s">
        <v>319</v>
      </c>
      <c r="E773" s="1277"/>
      <c r="F773" s="1278"/>
      <c r="G773" s="711"/>
      <c r="H773" s="711"/>
      <c r="I773" s="711"/>
      <c r="J773" s="711"/>
      <c r="K773" s="212" t="str">
        <f t="shared" si="152"/>
        <v/>
      </c>
      <c r="L773" s="427"/>
    </row>
    <row r="774" spans="1:12" ht="16.5" hidden="1" thickBot="1">
      <c r="A774" s="11">
        <v>905</v>
      </c>
      <c r="B774" s="1245"/>
      <c r="C774" s="1246" t="s">
        <v>320</v>
      </c>
      <c r="D774" s="1247" t="s">
        <v>321</v>
      </c>
      <c r="E774" s="1277"/>
      <c r="F774" s="1278"/>
      <c r="G774" s="711"/>
      <c r="H774" s="711"/>
      <c r="I774" s="711"/>
      <c r="J774" s="711"/>
      <c r="K774" s="212" t="str">
        <f t="shared" si="152"/>
        <v/>
      </c>
      <c r="L774" s="427"/>
    </row>
    <row r="775" spans="1:12" ht="16.5" hidden="1" thickBot="1">
      <c r="A775" s="11">
        <v>906</v>
      </c>
      <c r="B775" s="1245"/>
      <c r="C775" s="1246" t="s">
        <v>322</v>
      </c>
      <c r="D775" s="1247" t="s">
        <v>323</v>
      </c>
      <c r="E775" s="1277"/>
      <c r="F775" s="1278"/>
      <c r="G775" s="711"/>
      <c r="H775" s="711"/>
      <c r="I775" s="711"/>
      <c r="J775" s="711"/>
      <c r="K775" s="212" t="str">
        <f t="shared" si="152"/>
        <v/>
      </c>
      <c r="L775" s="427"/>
    </row>
    <row r="776" spans="1:12" ht="16.5" hidden="1" thickBot="1">
      <c r="A776" s="11">
        <v>907</v>
      </c>
      <c r="B776" s="1245"/>
      <c r="C776" s="1246" t="s">
        <v>324</v>
      </c>
      <c r="D776" s="1247" t="s">
        <v>325</v>
      </c>
      <c r="E776" s="1277"/>
      <c r="F776" s="1278"/>
      <c r="G776" s="711"/>
      <c r="H776" s="711"/>
      <c r="I776" s="711"/>
      <c r="J776" s="711"/>
      <c r="K776" s="212" t="str">
        <f t="shared" si="152"/>
        <v/>
      </c>
      <c r="L776" s="427"/>
    </row>
    <row r="777" spans="1:12" ht="16.5" hidden="1" thickBot="1">
      <c r="A777" s="11">
        <v>910</v>
      </c>
      <c r="B777" s="1259"/>
      <c r="C777" s="1260" t="s">
        <v>326</v>
      </c>
      <c r="D777" s="1261" t="s">
        <v>327</v>
      </c>
      <c r="E777" s="1291"/>
      <c r="F777" s="1292"/>
      <c r="G777" s="711"/>
      <c r="H777" s="711"/>
      <c r="I777" s="711"/>
      <c r="J777" s="711"/>
      <c r="K777" s="212" t="str">
        <f t="shared" si="152"/>
        <v/>
      </c>
      <c r="L777" s="427"/>
    </row>
    <row r="778" spans="1:12" ht="31.5">
      <c r="A778" s="11">
        <v>911</v>
      </c>
      <c r="B778" s="1240" t="s">
        <v>972</v>
      </c>
      <c r="C778" s="1241" t="s">
        <v>2193</v>
      </c>
      <c r="D778" s="1242" t="s">
        <v>2194</v>
      </c>
      <c r="E778" s="1243" t="s">
        <v>975</v>
      </c>
      <c r="F778" s="1244" t="s">
        <v>976</v>
      </c>
      <c r="G778" s="711"/>
      <c r="H778" s="711"/>
      <c r="I778" s="711"/>
      <c r="J778" s="711"/>
      <c r="K778" s="212">
        <f>(IF($E779&lt;&gt;0,$K$2,IF($F779&lt;&gt;0,$K$2,"")))</f>
        <v>1</v>
      </c>
      <c r="L778" s="427"/>
    </row>
    <row r="779" spans="1:12">
      <c r="B779" s="1245"/>
      <c r="C779" s="1246" t="s">
        <v>2196</v>
      </c>
      <c r="D779" s="1247" t="s">
        <v>2203</v>
      </c>
      <c r="E779" s="723">
        <f>E780+E781</f>
        <v>110000</v>
      </c>
      <c r="F779" s="724">
        <f>F780+F781</f>
        <v>106104</v>
      </c>
      <c r="G779" s="711"/>
      <c r="H779" s="711"/>
      <c r="I779" s="711"/>
      <c r="J779" s="711"/>
      <c r="K779" s="212">
        <f t="shared" si="152"/>
        <v>1</v>
      </c>
      <c r="L779" s="427"/>
    </row>
    <row r="780" spans="1:12" ht="36" customHeight="1">
      <c r="B780" s="1245"/>
      <c r="C780" s="1917" t="s">
        <v>2197</v>
      </c>
      <c r="D780" s="1919" t="s">
        <v>2201</v>
      </c>
      <c r="E780" s="1277">
        <v>95000</v>
      </c>
      <c r="F780" s="1278">
        <v>95000</v>
      </c>
      <c r="G780" s="711"/>
      <c r="H780" s="711"/>
      <c r="I780" s="711"/>
      <c r="J780" s="711"/>
      <c r="K780" s="212">
        <f t="shared" si="152"/>
        <v>1</v>
      </c>
      <c r="L780" s="427"/>
    </row>
    <row r="781" spans="1:12" ht="16.5" thickBot="1">
      <c r="B781" s="1259"/>
      <c r="C781" s="1918" t="s">
        <v>2198</v>
      </c>
      <c r="D781" s="1920" t="s">
        <v>2202</v>
      </c>
      <c r="E781" s="1291">
        <v>15000</v>
      </c>
      <c r="F781" s="1292">
        <v>11104</v>
      </c>
      <c r="G781" s="711"/>
      <c r="H781" s="711"/>
      <c r="I781" s="711"/>
      <c r="J781" s="711"/>
      <c r="K781" s="212">
        <f t="shared" si="152"/>
        <v>1</v>
      </c>
      <c r="L781" s="427"/>
    </row>
    <row r="782" spans="1:12" ht="16.5" thickTop="1">
      <c r="B782" s="1262" t="s">
        <v>642</v>
      </c>
      <c r="C782" s="1263"/>
      <c r="D782" s="1264"/>
      <c r="E782" s="711"/>
      <c r="F782" s="711"/>
      <c r="G782" s="711"/>
      <c r="H782" s="711"/>
      <c r="I782" s="711"/>
      <c r="J782" s="711"/>
      <c r="K782" s="4">
        <f>K742</f>
        <v>1</v>
      </c>
      <c r="L782" s="427"/>
    </row>
    <row r="783" spans="1:12">
      <c r="B783" s="2287" t="s">
        <v>328</v>
      </c>
      <c r="C783" s="2287"/>
      <c r="D783" s="2287"/>
      <c r="E783" s="711"/>
      <c r="F783" s="711"/>
      <c r="G783" s="711"/>
      <c r="H783" s="711"/>
      <c r="I783" s="711"/>
      <c r="J783" s="711"/>
      <c r="K783" s="4">
        <f>K742</f>
        <v>1</v>
      </c>
      <c r="L783" s="427"/>
    </row>
    <row r="784" spans="1:12" hidden="1">
      <c r="B784" s="2"/>
      <c r="C784" s="2"/>
    </row>
    <row r="785" spans="2:3" hidden="1">
      <c r="B785" s="2"/>
      <c r="C785" s="2"/>
    </row>
    <row r="786" spans="2:3" hidden="1">
      <c r="B786" s="2"/>
      <c r="C786" s="2"/>
    </row>
    <row r="787" spans="2:3" hidden="1">
      <c r="B787" s="2"/>
      <c r="C787" s="2"/>
    </row>
    <row r="788" spans="2:3" hidden="1">
      <c r="B788" s="2"/>
      <c r="C788" s="2"/>
    </row>
    <row r="789" spans="2:3" hidden="1">
      <c r="B789" s="2"/>
      <c r="C789" s="2"/>
    </row>
    <row r="790" spans="2:3" hidden="1">
      <c r="B790" s="2"/>
      <c r="C790" s="2"/>
    </row>
    <row r="791" spans="2:3" hidden="1">
      <c r="B791" s="2"/>
      <c r="C791" s="2"/>
    </row>
    <row r="792" spans="2:3" hidden="1">
      <c r="B792" s="2"/>
      <c r="C792" s="2"/>
    </row>
    <row r="793" spans="2:3" hidden="1">
      <c r="B793" s="2"/>
      <c r="C793" s="2"/>
    </row>
    <row r="794" spans="2:3" hidden="1">
      <c r="B794" s="2"/>
      <c r="C794" s="2"/>
    </row>
    <row r="795" spans="2:3" hidden="1">
      <c r="B795" s="2"/>
      <c r="C795" s="2"/>
    </row>
    <row r="796" spans="2:3" hidden="1">
      <c r="B796" s="2"/>
      <c r="C796" s="2"/>
    </row>
    <row r="797" spans="2:3" hidden="1">
      <c r="B797" s="2"/>
      <c r="C797" s="2"/>
    </row>
    <row r="798" spans="2:3" hidden="1">
      <c r="B798" s="2"/>
      <c r="C798" s="2"/>
    </row>
    <row r="799" spans="2:3" hidden="1">
      <c r="B799" s="2"/>
      <c r="C799" s="2"/>
    </row>
    <row r="800" spans="2:3" hidden="1">
      <c r="B800" s="2"/>
      <c r="C800" s="2"/>
    </row>
    <row r="801" spans="2:3" hidden="1">
      <c r="B801" s="2"/>
      <c r="C801" s="2"/>
    </row>
    <row r="802" spans="2:3" hidden="1">
      <c r="B802" s="2"/>
      <c r="C802" s="2"/>
    </row>
    <row r="803" spans="2:3" hidden="1">
      <c r="B803" s="2"/>
      <c r="C803" s="2"/>
    </row>
    <row r="804" spans="2:3" hidden="1">
      <c r="B804" s="2"/>
      <c r="C804" s="2"/>
    </row>
    <row r="805" spans="2:3" hidden="1">
      <c r="B805" s="2"/>
      <c r="C805" s="2"/>
    </row>
    <row r="806" spans="2:3" hidden="1">
      <c r="B806" s="2"/>
      <c r="C806" s="2"/>
    </row>
    <row r="807" spans="2:3" hidden="1">
      <c r="B807" s="2"/>
      <c r="C807" s="2"/>
    </row>
    <row r="808" spans="2:3" hidden="1">
      <c r="B808" s="2"/>
      <c r="C808" s="2"/>
    </row>
    <row r="809" spans="2:3" hidden="1">
      <c r="B809" s="2"/>
      <c r="C809" s="2"/>
    </row>
    <row r="810" spans="2:3" hidden="1">
      <c r="B810" s="2"/>
      <c r="C810" s="2"/>
    </row>
    <row r="811" spans="2:3" hidden="1">
      <c r="B811" s="2"/>
      <c r="C811" s="2"/>
    </row>
    <row r="812" spans="2:3" hidden="1">
      <c r="B812" s="2"/>
      <c r="C812" s="2"/>
    </row>
    <row r="813" spans="2:3" hidden="1">
      <c r="B813" s="2"/>
      <c r="C813" s="2"/>
    </row>
    <row r="814" spans="2:3" hidden="1">
      <c r="B814" s="2"/>
      <c r="C814" s="2"/>
    </row>
    <row r="815" spans="2:3" hidden="1">
      <c r="B815" s="2"/>
      <c r="C815" s="2"/>
    </row>
    <row r="816" spans="2:3" hidden="1">
      <c r="B816" s="2"/>
      <c r="C816" s="2"/>
    </row>
    <row r="817" spans="2:3" hidden="1">
      <c r="B817" s="2"/>
      <c r="C817" s="2"/>
    </row>
    <row r="818" spans="2:3" hidden="1">
      <c r="B818" s="2"/>
      <c r="C818" s="2"/>
    </row>
    <row r="819" spans="2:3" hidden="1">
      <c r="B819" s="2"/>
      <c r="C819" s="2"/>
    </row>
    <row r="820" spans="2:3" hidden="1">
      <c r="B820" s="2"/>
      <c r="C820" s="2"/>
    </row>
    <row r="821" spans="2:3" hidden="1">
      <c r="B821" s="2"/>
      <c r="C821" s="2"/>
    </row>
    <row r="822" spans="2:3" hidden="1">
      <c r="B822" s="2"/>
      <c r="C822" s="2"/>
    </row>
    <row r="823" spans="2:3" hidden="1">
      <c r="B823" s="2"/>
      <c r="C823" s="2"/>
    </row>
    <row r="824" spans="2:3" hidden="1">
      <c r="B824" s="2"/>
      <c r="C824" s="2"/>
    </row>
    <row r="825" spans="2:3" hidden="1">
      <c r="B825" s="2"/>
      <c r="C825" s="2"/>
    </row>
    <row r="826" spans="2:3" hidden="1">
      <c r="B826" s="2"/>
      <c r="C826" s="2"/>
    </row>
    <row r="827" spans="2:3" hidden="1">
      <c r="B827" s="2"/>
      <c r="C827" s="2"/>
    </row>
    <row r="828" spans="2:3" hidden="1">
      <c r="B828" s="2"/>
      <c r="C828" s="2"/>
    </row>
    <row r="829" spans="2:3" hidden="1">
      <c r="B829" s="2"/>
      <c r="C829" s="2"/>
    </row>
    <row r="830" spans="2:3" hidden="1">
      <c r="B830" s="2"/>
      <c r="C830" s="2"/>
    </row>
    <row r="831" spans="2:3" hidden="1">
      <c r="B831" s="2"/>
      <c r="C831" s="2"/>
    </row>
    <row r="832" spans="2:3" hidden="1">
      <c r="B832" s="2"/>
      <c r="C832" s="2"/>
    </row>
    <row r="833" spans="2:3" hidden="1">
      <c r="B833" s="2"/>
      <c r="C833" s="2"/>
    </row>
    <row r="834" spans="2:3" hidden="1">
      <c r="B834" s="2"/>
      <c r="C834" s="2"/>
    </row>
    <row r="835" spans="2:3" hidden="1">
      <c r="B835" s="2"/>
      <c r="C835" s="2"/>
    </row>
    <row r="836" spans="2:3" hidden="1">
      <c r="B836" s="2"/>
      <c r="C836" s="2"/>
    </row>
    <row r="837" spans="2:3" hidden="1">
      <c r="B837" s="2"/>
      <c r="C837" s="2"/>
    </row>
    <row r="838" spans="2:3" hidden="1">
      <c r="B838" s="2"/>
      <c r="C838" s="2"/>
    </row>
    <row r="839" spans="2:3" hidden="1">
      <c r="B839" s="2"/>
      <c r="C839" s="2"/>
    </row>
    <row r="840" spans="2:3" hidden="1">
      <c r="B840" s="2"/>
      <c r="C840" s="2"/>
    </row>
    <row r="841" spans="2:3" hidden="1">
      <c r="B841" s="2"/>
      <c r="C841" s="2"/>
    </row>
    <row r="842" spans="2:3" hidden="1">
      <c r="B842" s="2"/>
      <c r="C842" s="2"/>
    </row>
    <row r="843" spans="2:3" hidden="1">
      <c r="B843" s="2"/>
      <c r="C843" s="2"/>
    </row>
    <row r="844" spans="2:3" hidden="1">
      <c r="B844" s="2"/>
      <c r="C844" s="2"/>
    </row>
    <row r="845" spans="2:3" hidden="1">
      <c r="B845" s="2"/>
      <c r="C845" s="2"/>
    </row>
    <row r="846" spans="2:3" hidden="1">
      <c r="B846" s="2"/>
      <c r="C846" s="2"/>
    </row>
    <row r="847" spans="2:3" hidden="1">
      <c r="B847" s="2"/>
      <c r="C847" s="2"/>
    </row>
    <row r="848" spans="2:3" hidden="1">
      <c r="B848" s="2"/>
      <c r="C848" s="2"/>
    </row>
    <row r="849" spans="2:3" hidden="1">
      <c r="B849" s="2"/>
      <c r="C849" s="2"/>
    </row>
    <row r="850" spans="2:3" hidden="1">
      <c r="B850" s="2"/>
      <c r="C850" s="2"/>
    </row>
    <row r="851" spans="2:3" hidden="1">
      <c r="B851" s="2"/>
      <c r="C851" s="2"/>
    </row>
    <row r="852" spans="2:3" hidden="1">
      <c r="B852" s="2"/>
      <c r="C852" s="2"/>
    </row>
    <row r="853" spans="2:3" hidden="1">
      <c r="B853" s="2"/>
      <c r="C853" s="2"/>
    </row>
    <row r="854" spans="2:3" hidden="1">
      <c r="B854" s="2"/>
      <c r="C854" s="2"/>
    </row>
    <row r="855" spans="2:3" hidden="1">
      <c r="B855" s="2"/>
      <c r="C855" s="2"/>
    </row>
    <row r="856" spans="2:3" hidden="1">
      <c r="B856" s="2"/>
      <c r="C856" s="2"/>
    </row>
    <row r="857" spans="2:3" hidden="1">
      <c r="B857" s="2"/>
      <c r="C857" s="2"/>
    </row>
    <row r="858" spans="2:3" hidden="1">
      <c r="B858" s="2"/>
      <c r="C858" s="2"/>
    </row>
    <row r="859" spans="2:3" hidden="1">
      <c r="B859" s="2"/>
      <c r="C859" s="2"/>
    </row>
    <row r="860" spans="2:3" hidden="1">
      <c r="B860" s="2"/>
      <c r="C860" s="2"/>
    </row>
    <row r="861" spans="2:3" hidden="1">
      <c r="B861" s="2"/>
      <c r="C861" s="2"/>
    </row>
    <row r="862" spans="2:3" hidden="1">
      <c r="B862" s="2"/>
      <c r="C862" s="2"/>
    </row>
    <row r="863" spans="2:3" hidden="1">
      <c r="B863" s="2"/>
      <c r="C863" s="2"/>
    </row>
    <row r="864" spans="2:3" hidden="1">
      <c r="B864" s="2"/>
      <c r="C864" s="2"/>
    </row>
    <row r="865" spans="2:3" hidden="1">
      <c r="B865" s="2"/>
      <c r="C865" s="2"/>
    </row>
    <row r="866" spans="2:3" hidden="1">
      <c r="B866" s="2"/>
      <c r="C866" s="2"/>
    </row>
    <row r="867" spans="2:3" hidden="1">
      <c r="B867" s="2"/>
      <c r="C867" s="2"/>
    </row>
    <row r="868" spans="2:3" hidden="1">
      <c r="B868" s="2"/>
      <c r="C868" s="2"/>
    </row>
    <row r="869" spans="2:3" hidden="1">
      <c r="B869" s="2"/>
      <c r="C869" s="2"/>
    </row>
    <row r="870" spans="2:3" hidden="1">
      <c r="B870" s="2"/>
      <c r="C870" s="2"/>
    </row>
    <row r="871" spans="2:3" hidden="1">
      <c r="B871" s="2"/>
      <c r="C871" s="2"/>
    </row>
    <row r="872" spans="2:3" hidden="1">
      <c r="B872" s="2"/>
      <c r="C872" s="2"/>
    </row>
    <row r="873" spans="2:3" hidden="1">
      <c r="B873" s="2"/>
      <c r="C873" s="2"/>
    </row>
    <row r="874" spans="2:3" hidden="1">
      <c r="B874" s="2"/>
      <c r="C874" s="2"/>
    </row>
    <row r="875" spans="2:3" hidden="1">
      <c r="B875" s="2"/>
      <c r="C875" s="2"/>
    </row>
    <row r="876" spans="2:3" hidden="1">
      <c r="B876" s="2"/>
      <c r="C876" s="2"/>
    </row>
    <row r="877" spans="2:3" hidden="1">
      <c r="B877" s="2"/>
      <c r="C877" s="2"/>
    </row>
    <row r="878" spans="2:3" hidden="1">
      <c r="B878" s="2"/>
      <c r="C878" s="2"/>
    </row>
    <row r="879" spans="2:3" hidden="1">
      <c r="B879" s="2"/>
      <c r="C879" s="2"/>
    </row>
    <row r="880" spans="2:3" hidden="1">
      <c r="B880" s="2"/>
      <c r="C880" s="2"/>
    </row>
    <row r="881" spans="2:3" hidden="1">
      <c r="B881" s="2"/>
      <c r="C881" s="2"/>
    </row>
    <row r="882" spans="2:3" hidden="1">
      <c r="B882" s="2"/>
      <c r="C882" s="2"/>
    </row>
    <row r="883" spans="2:3" hidden="1">
      <c r="B883" s="2"/>
      <c r="C883" s="2"/>
    </row>
    <row r="884" spans="2:3" hidden="1">
      <c r="B884" s="2"/>
      <c r="C884" s="2"/>
    </row>
    <row r="885" spans="2:3" hidden="1">
      <c r="B885" s="2"/>
      <c r="C885" s="2"/>
    </row>
    <row r="886" spans="2:3" hidden="1">
      <c r="B886" s="2"/>
      <c r="C886" s="2"/>
    </row>
    <row r="887" spans="2:3" hidden="1">
      <c r="B887" s="2"/>
      <c r="C887" s="2"/>
    </row>
    <row r="888" spans="2:3" hidden="1">
      <c r="B888" s="2"/>
      <c r="C888" s="2"/>
    </row>
    <row r="889" spans="2:3" hidden="1">
      <c r="B889" s="2"/>
      <c r="C889" s="2"/>
    </row>
    <row r="890" spans="2:3" hidden="1">
      <c r="B890" s="2"/>
      <c r="C890" s="2"/>
    </row>
    <row r="891" spans="2:3" hidden="1">
      <c r="B891" s="2"/>
      <c r="C891" s="2"/>
    </row>
    <row r="892" spans="2:3" hidden="1">
      <c r="B892" s="2"/>
      <c r="C892" s="2"/>
    </row>
    <row r="893" spans="2:3" hidden="1">
      <c r="B893" s="2"/>
      <c r="C893" s="2"/>
    </row>
    <row r="894" spans="2:3" hidden="1">
      <c r="B894" s="2"/>
      <c r="C894" s="2"/>
    </row>
    <row r="895" spans="2:3" hidden="1">
      <c r="B895" s="2"/>
      <c r="C895" s="2"/>
    </row>
    <row r="896" spans="2:3" hidden="1">
      <c r="B896" s="2"/>
      <c r="C896" s="2"/>
    </row>
    <row r="897" spans="2:3" hidden="1">
      <c r="B897" s="2"/>
      <c r="C897" s="2"/>
    </row>
    <row r="898" spans="2:3" hidden="1">
      <c r="B898" s="2"/>
      <c r="C898" s="2"/>
    </row>
    <row r="899" spans="2:3" hidden="1">
      <c r="B899" s="2"/>
      <c r="C899" s="2"/>
    </row>
    <row r="900" spans="2:3" hidden="1">
      <c r="B900" s="2"/>
      <c r="C900" s="2"/>
    </row>
    <row r="901" spans="2:3" hidden="1">
      <c r="B901" s="2"/>
      <c r="C901" s="2"/>
    </row>
    <row r="902" spans="2:3" hidden="1">
      <c r="B902" s="2"/>
      <c r="C902" s="2"/>
    </row>
    <row r="903" spans="2:3" hidden="1">
      <c r="B903" s="2"/>
      <c r="C903" s="2"/>
    </row>
    <row r="904" spans="2:3" hidden="1">
      <c r="B904" s="2"/>
      <c r="C904" s="2"/>
    </row>
    <row r="905" spans="2:3" hidden="1">
      <c r="B905" s="2"/>
      <c r="C905" s="2"/>
    </row>
    <row r="906" spans="2:3" hidden="1">
      <c r="B906" s="2"/>
      <c r="C906" s="2"/>
    </row>
    <row r="907" spans="2:3" hidden="1">
      <c r="B907" s="2"/>
      <c r="C907" s="2"/>
    </row>
    <row r="908" spans="2:3" hidden="1">
      <c r="B908" s="2"/>
      <c r="C908" s="2"/>
    </row>
    <row r="909" spans="2:3" hidden="1">
      <c r="B909" s="2"/>
      <c r="C909" s="2"/>
    </row>
    <row r="910" spans="2:3" hidden="1">
      <c r="B910" s="2"/>
      <c r="C910" s="2"/>
    </row>
    <row r="911" spans="2:3" hidden="1">
      <c r="B911" s="2"/>
      <c r="C911" s="2"/>
    </row>
    <row r="912" spans="2:3" hidden="1">
      <c r="B912" s="2"/>
      <c r="C912" s="2"/>
    </row>
    <row r="913" spans="2:3" hidden="1">
      <c r="B913" s="2"/>
      <c r="C913" s="2"/>
    </row>
    <row r="914" spans="2:3" hidden="1">
      <c r="B914" s="2"/>
      <c r="C914" s="2"/>
    </row>
    <row r="915" spans="2:3" hidden="1">
      <c r="B915" s="2"/>
      <c r="C915" s="2"/>
    </row>
    <row r="916" spans="2:3" hidden="1">
      <c r="B916" s="2"/>
      <c r="C916" s="2"/>
    </row>
    <row r="917" spans="2:3" hidden="1">
      <c r="B917" s="2"/>
      <c r="C917" s="2"/>
    </row>
    <row r="918" spans="2:3" hidden="1">
      <c r="B918" s="2"/>
      <c r="C918" s="2"/>
    </row>
    <row r="919" spans="2:3" hidden="1">
      <c r="B919" s="2"/>
      <c r="C919" s="2"/>
    </row>
    <row r="920" spans="2:3" hidden="1">
      <c r="B920" s="2"/>
      <c r="C920" s="2"/>
    </row>
    <row r="921" spans="2:3" hidden="1">
      <c r="B921" s="2"/>
      <c r="C921" s="2"/>
    </row>
    <row r="922" spans="2:3" hidden="1">
      <c r="B922" s="2"/>
      <c r="C922" s="2"/>
    </row>
    <row r="923" spans="2:3" hidden="1">
      <c r="B923" s="2"/>
      <c r="C923" s="2"/>
    </row>
    <row r="924" spans="2:3" hidden="1">
      <c r="B924" s="2"/>
      <c r="C924" s="2"/>
    </row>
    <row r="925" spans="2:3" hidden="1">
      <c r="B925" s="2"/>
      <c r="C925" s="2"/>
    </row>
    <row r="926" spans="2:3" hidden="1">
      <c r="B926" s="2"/>
      <c r="C926" s="2"/>
    </row>
    <row r="927" spans="2:3" hidden="1">
      <c r="B927" s="2"/>
      <c r="C927" s="2"/>
    </row>
    <row r="928" spans="2:3" hidden="1">
      <c r="B928" s="2"/>
      <c r="C928" s="2"/>
    </row>
    <row r="929" spans="2:3" hidden="1">
      <c r="B929" s="2"/>
      <c r="C929" s="2"/>
    </row>
    <row r="930" spans="2:3" hidden="1">
      <c r="B930" s="2"/>
      <c r="C930" s="2"/>
    </row>
    <row r="931" spans="2:3" hidden="1">
      <c r="B931" s="2"/>
      <c r="C931" s="2"/>
    </row>
    <row r="932" spans="2:3" hidden="1">
      <c r="B932" s="2"/>
      <c r="C932" s="2"/>
    </row>
    <row r="933" spans="2:3" hidden="1">
      <c r="B933" s="2"/>
      <c r="C933" s="2"/>
    </row>
    <row r="934" spans="2:3" hidden="1">
      <c r="B934" s="2"/>
      <c r="C934" s="2"/>
    </row>
    <row r="935" spans="2:3" hidden="1">
      <c r="B935" s="2"/>
      <c r="C935" s="2"/>
    </row>
    <row r="936" spans="2:3" hidden="1">
      <c r="B936" s="2"/>
      <c r="C936" s="2"/>
    </row>
    <row r="937" spans="2:3" hidden="1">
      <c r="B937" s="2"/>
      <c r="C937" s="2"/>
    </row>
    <row r="938" spans="2:3" hidden="1">
      <c r="B938" s="2"/>
      <c r="C938" s="2"/>
    </row>
    <row r="939" spans="2:3" hidden="1">
      <c r="B939" s="2"/>
      <c r="C939" s="2"/>
    </row>
    <row r="940" spans="2:3" hidden="1">
      <c r="B940" s="2"/>
      <c r="C940" s="2"/>
    </row>
    <row r="941" spans="2:3" hidden="1">
      <c r="B941" s="2"/>
      <c r="C941" s="2"/>
    </row>
    <row r="942" spans="2:3" hidden="1">
      <c r="B942" s="2"/>
      <c r="C942" s="2"/>
    </row>
    <row r="943" spans="2:3" hidden="1">
      <c r="B943" s="2"/>
      <c r="C943" s="2"/>
    </row>
    <row r="944" spans="2:3" hidden="1">
      <c r="B944" s="2"/>
      <c r="C944" s="2"/>
    </row>
    <row r="945" spans="2:3" hidden="1">
      <c r="B945" s="2"/>
      <c r="C945" s="2"/>
    </row>
    <row r="946" spans="2:3" hidden="1">
      <c r="B946" s="2"/>
      <c r="C946" s="2"/>
    </row>
    <row r="947" spans="2:3" hidden="1">
      <c r="B947" s="2"/>
      <c r="C947" s="2"/>
    </row>
    <row r="948" spans="2:3" hidden="1">
      <c r="B948" s="2"/>
      <c r="C948" s="2"/>
    </row>
    <row r="949" spans="2:3" hidden="1">
      <c r="B949" s="2"/>
      <c r="C949" s="2"/>
    </row>
    <row r="950" spans="2:3" hidden="1">
      <c r="B950" s="2"/>
      <c r="C950" s="2"/>
    </row>
    <row r="951" spans="2:3" hidden="1">
      <c r="B951" s="2"/>
      <c r="C951" s="2"/>
    </row>
    <row r="952" spans="2:3" hidden="1">
      <c r="B952" s="2"/>
      <c r="C952" s="2"/>
    </row>
    <row r="953" spans="2:3" hidden="1">
      <c r="B953" s="2"/>
      <c r="C953" s="2"/>
    </row>
    <row r="954" spans="2:3" hidden="1">
      <c r="B954" s="2"/>
      <c r="C954" s="2"/>
    </row>
    <row r="955" spans="2:3" hidden="1">
      <c r="B955" s="2"/>
      <c r="C955" s="2"/>
    </row>
    <row r="956" spans="2:3" hidden="1">
      <c r="B956" s="2"/>
      <c r="C956" s="2"/>
    </row>
    <row r="957" spans="2:3" hidden="1">
      <c r="B957" s="2"/>
      <c r="C957" s="2"/>
    </row>
    <row r="958" spans="2:3" hidden="1">
      <c r="B958" s="2"/>
      <c r="C958" s="2"/>
    </row>
    <row r="959" spans="2:3" hidden="1">
      <c r="B959" s="2"/>
      <c r="C959" s="2"/>
    </row>
    <row r="960" spans="2:3" hidden="1">
      <c r="B960" s="2"/>
      <c r="C960" s="2"/>
    </row>
    <row r="961" spans="2:3" hidden="1">
      <c r="B961" s="2"/>
      <c r="C961" s="2"/>
    </row>
    <row r="962" spans="2:3" hidden="1">
      <c r="B962" s="2"/>
      <c r="C962" s="2"/>
    </row>
    <row r="963" spans="2:3" hidden="1">
      <c r="B963" s="2"/>
      <c r="C963" s="2"/>
    </row>
    <row r="964" spans="2:3" hidden="1">
      <c r="B964" s="2"/>
      <c r="C964" s="2"/>
    </row>
    <row r="965" spans="2:3" hidden="1">
      <c r="B965" s="2"/>
      <c r="C965" s="2"/>
    </row>
    <row r="966" spans="2:3" hidden="1">
      <c r="B966" s="2"/>
      <c r="C966" s="2"/>
    </row>
    <row r="967" spans="2:3" hidden="1">
      <c r="B967" s="2"/>
      <c r="C967" s="2"/>
    </row>
    <row r="968" spans="2:3" hidden="1">
      <c r="B968" s="2"/>
      <c r="C968" s="2"/>
    </row>
    <row r="969" spans="2:3" hidden="1">
      <c r="B969" s="2"/>
      <c r="C969" s="2"/>
    </row>
    <row r="970" spans="2:3" hidden="1">
      <c r="B970" s="2"/>
      <c r="C970" s="2"/>
    </row>
    <row r="971" spans="2:3" hidden="1">
      <c r="B971" s="2"/>
      <c r="C971" s="2"/>
    </row>
    <row r="972" spans="2:3" hidden="1">
      <c r="B972" s="2"/>
      <c r="C972" s="2"/>
    </row>
    <row r="973" spans="2:3" hidden="1">
      <c r="B973" s="2"/>
      <c r="C973" s="2"/>
    </row>
    <row r="974" spans="2:3" hidden="1">
      <c r="B974" s="2"/>
      <c r="C974" s="2"/>
    </row>
    <row r="975" spans="2:3" hidden="1">
      <c r="B975" s="2"/>
      <c r="C975" s="2"/>
    </row>
    <row r="976" spans="2:3" hidden="1">
      <c r="B976" s="2"/>
      <c r="C976" s="2"/>
    </row>
    <row r="977" spans="2:3" hidden="1">
      <c r="B977" s="2"/>
      <c r="C977" s="2"/>
    </row>
    <row r="978" spans="2:3" hidden="1">
      <c r="B978" s="2"/>
      <c r="C978" s="2"/>
    </row>
    <row r="979" spans="2:3" hidden="1">
      <c r="B979" s="2"/>
      <c r="C979" s="2"/>
    </row>
    <row r="980" spans="2:3" hidden="1">
      <c r="B980" s="2"/>
      <c r="C980" s="2"/>
    </row>
    <row r="981" spans="2:3" hidden="1">
      <c r="B981" s="2"/>
      <c r="C981" s="2"/>
    </row>
    <row r="982" spans="2:3" hidden="1">
      <c r="B982" s="2"/>
      <c r="C982" s="2"/>
    </row>
    <row r="983" spans="2:3" hidden="1">
      <c r="B983" s="2"/>
      <c r="C983" s="2"/>
    </row>
    <row r="984" spans="2:3" hidden="1">
      <c r="B984" s="2"/>
      <c r="C984" s="2"/>
    </row>
    <row r="985" spans="2:3" hidden="1">
      <c r="B985" s="2"/>
      <c r="C985" s="2"/>
    </row>
    <row r="986" spans="2:3" hidden="1">
      <c r="B986" s="2"/>
      <c r="C986" s="2"/>
    </row>
    <row r="987" spans="2:3" hidden="1">
      <c r="B987" s="2"/>
      <c r="C987" s="2"/>
    </row>
    <row r="988" spans="2:3" hidden="1">
      <c r="B988" s="2"/>
      <c r="C988" s="2"/>
    </row>
    <row r="989" spans="2:3" hidden="1">
      <c r="B989" s="2"/>
      <c r="C989" s="2"/>
    </row>
    <row r="990" spans="2:3" hidden="1">
      <c r="B990" s="2"/>
      <c r="C990" s="2"/>
    </row>
    <row r="991" spans="2:3" hidden="1">
      <c r="B991" s="2"/>
      <c r="C991" s="2"/>
    </row>
    <row r="992" spans="2:3" hidden="1">
      <c r="B992" s="2"/>
      <c r="C992" s="2"/>
    </row>
    <row r="993" spans="2:3" hidden="1">
      <c r="B993" s="2"/>
      <c r="C993" s="2"/>
    </row>
    <row r="994" spans="2:3" hidden="1">
      <c r="B994" s="2"/>
      <c r="C994" s="2"/>
    </row>
    <row r="995" spans="2:3" hidden="1">
      <c r="B995" s="2"/>
      <c r="C995" s="2"/>
    </row>
    <row r="996" spans="2:3" hidden="1">
      <c r="B996" s="2"/>
      <c r="C996" s="2"/>
    </row>
    <row r="997" spans="2:3" hidden="1">
      <c r="B997" s="2"/>
      <c r="C997" s="2"/>
    </row>
    <row r="998" spans="2:3" hidden="1">
      <c r="B998" s="2"/>
      <c r="C998" s="2"/>
    </row>
    <row r="999" spans="2:3" hidden="1">
      <c r="B999" s="2"/>
      <c r="C999" s="2"/>
    </row>
    <row r="1000" spans="2:3" hidden="1">
      <c r="B1000" s="2"/>
      <c r="C1000" s="2"/>
    </row>
    <row r="1001" spans="2:3" hidden="1">
      <c r="B1001" s="2"/>
      <c r="C1001" s="2"/>
    </row>
    <row r="1002" spans="2:3" hidden="1">
      <c r="B1002" s="2"/>
      <c r="C1002" s="2"/>
    </row>
    <row r="1003" spans="2:3" hidden="1">
      <c r="B1003" s="2"/>
      <c r="C1003" s="2"/>
    </row>
    <row r="1004" spans="2:3" hidden="1">
      <c r="B1004" s="2"/>
      <c r="C1004" s="2"/>
    </row>
    <row r="1005" spans="2:3" hidden="1">
      <c r="B1005" s="2"/>
      <c r="C1005" s="2"/>
    </row>
    <row r="1006" spans="2:3" hidden="1">
      <c r="B1006" s="2"/>
      <c r="C1006" s="2"/>
    </row>
    <row r="1007" spans="2:3" hidden="1">
      <c r="B1007" s="2"/>
      <c r="C1007" s="2"/>
    </row>
    <row r="1008" spans="2:3" hidden="1">
      <c r="B1008" s="2"/>
      <c r="C1008" s="2"/>
    </row>
    <row r="1009" spans="2:3" hidden="1">
      <c r="B1009" s="2"/>
      <c r="C1009" s="2"/>
    </row>
    <row r="1010" spans="2:3" hidden="1">
      <c r="B1010" s="2"/>
      <c r="C1010" s="2"/>
    </row>
    <row r="1011" spans="2:3" hidden="1">
      <c r="B1011" s="2"/>
      <c r="C1011" s="2"/>
    </row>
    <row r="1012" spans="2:3" hidden="1">
      <c r="B1012" s="2"/>
      <c r="C1012" s="2"/>
    </row>
    <row r="1013" spans="2:3" hidden="1">
      <c r="B1013" s="2"/>
      <c r="C1013" s="2"/>
    </row>
    <row r="1014" spans="2:3" hidden="1">
      <c r="B1014" s="2"/>
      <c r="C1014" s="2"/>
    </row>
    <row r="1015" spans="2:3" hidden="1">
      <c r="B1015" s="2"/>
      <c r="C1015" s="2"/>
    </row>
    <row r="1016" spans="2:3" hidden="1">
      <c r="B1016" s="2"/>
      <c r="C1016" s="2"/>
    </row>
    <row r="1017" spans="2:3" hidden="1">
      <c r="B1017" s="2"/>
      <c r="C1017" s="2"/>
    </row>
    <row r="1018" spans="2:3" hidden="1">
      <c r="B1018" s="2"/>
      <c r="C1018" s="2"/>
    </row>
    <row r="1019" spans="2:3" hidden="1">
      <c r="B1019" s="2"/>
      <c r="C1019" s="2"/>
    </row>
    <row r="1020" spans="2:3" hidden="1">
      <c r="B1020" s="2"/>
      <c r="C1020" s="2"/>
    </row>
    <row r="1021" spans="2:3" hidden="1">
      <c r="B1021" s="2"/>
      <c r="C1021" s="2"/>
    </row>
    <row r="1022" spans="2:3" hidden="1">
      <c r="B1022" s="2"/>
      <c r="C1022" s="2"/>
    </row>
    <row r="1023" spans="2:3" hidden="1">
      <c r="B1023" s="2"/>
      <c r="C1023" s="2"/>
    </row>
    <row r="1024" spans="2:3" hidden="1">
      <c r="B1024" s="2"/>
      <c r="C1024" s="2"/>
    </row>
    <row r="1025" spans="2:3" hidden="1">
      <c r="B1025" s="2"/>
      <c r="C1025" s="2"/>
    </row>
    <row r="1026" spans="2:3" hidden="1">
      <c r="B1026" s="2"/>
      <c r="C1026" s="2"/>
    </row>
    <row r="1027" spans="2:3" hidden="1">
      <c r="B1027" s="2"/>
      <c r="C1027" s="2"/>
    </row>
    <row r="1028" spans="2:3" hidden="1">
      <c r="B1028" s="2"/>
      <c r="C1028" s="2"/>
    </row>
    <row r="1029" spans="2:3" hidden="1">
      <c r="B1029" s="2"/>
      <c r="C1029" s="2"/>
    </row>
    <row r="1030" spans="2:3" hidden="1">
      <c r="B1030" s="2"/>
      <c r="C1030" s="2"/>
    </row>
    <row r="1031" spans="2:3" hidden="1">
      <c r="B1031" s="2"/>
      <c r="C1031" s="2"/>
    </row>
    <row r="1032" spans="2:3" hidden="1">
      <c r="B1032" s="2"/>
      <c r="C1032" s="2"/>
    </row>
    <row r="1033" spans="2:3" hidden="1">
      <c r="B1033" s="2"/>
      <c r="C1033" s="2"/>
    </row>
    <row r="1034" spans="2:3" hidden="1">
      <c r="B1034" s="2"/>
      <c r="C1034" s="2"/>
    </row>
    <row r="1035" spans="2:3" hidden="1">
      <c r="B1035" s="2"/>
      <c r="C1035" s="2"/>
    </row>
    <row r="1036" spans="2:3" hidden="1">
      <c r="B1036" s="2"/>
      <c r="C1036" s="2"/>
    </row>
    <row r="1037" spans="2:3" hidden="1">
      <c r="B1037" s="2"/>
      <c r="C1037" s="2"/>
    </row>
    <row r="1038" spans="2:3" hidden="1">
      <c r="B1038" s="2"/>
      <c r="C1038" s="2"/>
    </row>
    <row r="1039" spans="2:3" hidden="1">
      <c r="B1039" s="2"/>
      <c r="C1039" s="2"/>
    </row>
    <row r="1040" spans="2:3" hidden="1">
      <c r="B1040" s="2"/>
      <c r="C1040" s="2"/>
    </row>
    <row r="1041" spans="2:3" hidden="1">
      <c r="B1041" s="2"/>
      <c r="C1041" s="2"/>
    </row>
    <row r="1042" spans="2:3" hidden="1">
      <c r="B1042" s="2"/>
      <c r="C1042" s="2"/>
    </row>
    <row r="1043" spans="2:3" hidden="1">
      <c r="B1043" s="2"/>
      <c r="C1043" s="2"/>
    </row>
    <row r="1044" spans="2:3" hidden="1">
      <c r="B1044" s="2"/>
      <c r="C1044" s="2"/>
    </row>
    <row r="1045" spans="2:3" hidden="1">
      <c r="B1045" s="2"/>
      <c r="C1045" s="2"/>
    </row>
    <row r="1046" spans="2:3" hidden="1">
      <c r="B1046" s="2"/>
      <c r="C1046" s="2"/>
    </row>
    <row r="1047" spans="2:3" hidden="1">
      <c r="B1047" s="2"/>
      <c r="C1047" s="2"/>
    </row>
    <row r="1048" spans="2:3" hidden="1">
      <c r="B1048" s="2"/>
      <c r="C1048" s="2"/>
    </row>
    <row r="1049" spans="2:3" hidden="1">
      <c r="B1049" s="2"/>
      <c r="C1049" s="2"/>
    </row>
    <row r="1050" spans="2:3" hidden="1">
      <c r="B1050" s="2"/>
      <c r="C1050" s="2"/>
    </row>
    <row r="1051" spans="2:3" hidden="1">
      <c r="B1051" s="2"/>
      <c r="C1051" s="2"/>
    </row>
    <row r="1052" spans="2:3" hidden="1">
      <c r="B1052" s="2"/>
      <c r="C1052" s="2"/>
    </row>
    <row r="1053" spans="2:3" hidden="1">
      <c r="B1053" s="2"/>
      <c r="C1053" s="2"/>
    </row>
    <row r="1054" spans="2:3" hidden="1">
      <c r="B1054" s="2"/>
      <c r="C1054" s="2"/>
    </row>
    <row r="1055" spans="2:3" hidden="1">
      <c r="B1055" s="2"/>
      <c r="C1055" s="2"/>
    </row>
    <row r="1056" spans="2:3" hidden="1">
      <c r="B1056" s="2"/>
      <c r="C1056" s="2"/>
    </row>
    <row r="1057" spans="2:3" hidden="1">
      <c r="B1057" s="2"/>
      <c r="C1057" s="2"/>
    </row>
    <row r="1058" spans="2:3" hidden="1">
      <c r="B1058" s="2"/>
      <c r="C1058" s="2"/>
    </row>
    <row r="1059" spans="2:3" hidden="1">
      <c r="B1059" s="2"/>
      <c r="C1059" s="2"/>
    </row>
    <row r="1060" spans="2:3" hidden="1">
      <c r="B1060" s="2"/>
      <c r="C1060" s="2"/>
    </row>
    <row r="1061" spans="2:3" hidden="1">
      <c r="B1061" s="2"/>
      <c r="C1061" s="2"/>
    </row>
    <row r="1062" spans="2:3" hidden="1">
      <c r="B1062" s="2"/>
      <c r="C1062" s="2"/>
    </row>
    <row r="1063" spans="2:3" hidden="1">
      <c r="B1063" s="2"/>
      <c r="C1063" s="2"/>
    </row>
    <row r="1064" spans="2:3" hidden="1">
      <c r="B1064" s="2"/>
      <c r="C1064" s="2"/>
    </row>
    <row r="1065" spans="2:3" hidden="1">
      <c r="B1065" s="2"/>
      <c r="C1065" s="2"/>
    </row>
    <row r="1066" spans="2:3" hidden="1">
      <c r="B1066" s="2"/>
      <c r="C1066" s="2"/>
    </row>
    <row r="1067" spans="2:3" hidden="1">
      <c r="B1067" s="2"/>
      <c r="C1067" s="2"/>
    </row>
    <row r="1068" spans="2:3" hidden="1">
      <c r="B1068" s="2"/>
      <c r="C1068" s="2"/>
    </row>
    <row r="1069" spans="2:3" hidden="1">
      <c r="B1069" s="2"/>
      <c r="C1069" s="2"/>
    </row>
    <row r="1070" spans="2:3" hidden="1">
      <c r="B1070" s="2"/>
      <c r="C1070" s="2"/>
    </row>
    <row r="1071" spans="2:3" hidden="1">
      <c r="B1071" s="2"/>
      <c r="C1071" s="2"/>
    </row>
    <row r="1072" spans="2:3" hidden="1">
      <c r="B1072" s="2"/>
      <c r="C1072" s="2"/>
    </row>
    <row r="1073" spans="2:3" hidden="1">
      <c r="B1073" s="2"/>
      <c r="C1073" s="2"/>
    </row>
    <row r="1074" spans="2:3" hidden="1">
      <c r="B1074" s="2"/>
      <c r="C1074" s="2"/>
    </row>
    <row r="1075" spans="2:3" hidden="1">
      <c r="B1075" s="2"/>
      <c r="C1075" s="2"/>
    </row>
    <row r="1076" spans="2:3" hidden="1">
      <c r="B1076" s="2"/>
      <c r="C1076" s="2"/>
    </row>
    <row r="1077" spans="2:3" hidden="1">
      <c r="B1077" s="2"/>
      <c r="C1077" s="2"/>
    </row>
    <row r="1078" spans="2:3" hidden="1">
      <c r="B1078" s="2"/>
      <c r="C1078" s="2"/>
    </row>
    <row r="1079" spans="2:3" hidden="1">
      <c r="B1079" s="2"/>
      <c r="C1079" s="2"/>
    </row>
    <row r="1080" spans="2:3" hidden="1">
      <c r="B1080" s="2"/>
      <c r="C1080" s="2"/>
    </row>
    <row r="1081" spans="2:3" hidden="1">
      <c r="B1081" s="2"/>
      <c r="C1081" s="2"/>
    </row>
    <row r="1082" spans="2:3" hidden="1">
      <c r="B1082" s="2"/>
      <c r="C1082" s="2"/>
    </row>
    <row r="1083" spans="2:3" hidden="1">
      <c r="B1083" s="2"/>
      <c r="C1083" s="2"/>
    </row>
    <row r="1084" spans="2:3" hidden="1">
      <c r="B1084" s="2"/>
      <c r="C1084" s="2"/>
    </row>
    <row r="1085" spans="2:3" hidden="1">
      <c r="B1085" s="2"/>
      <c r="C1085" s="2"/>
    </row>
    <row r="1086" spans="2:3" hidden="1">
      <c r="B1086" s="2"/>
      <c r="C1086" s="2"/>
    </row>
    <row r="1087" spans="2:3" hidden="1">
      <c r="B1087" s="2"/>
      <c r="C1087" s="2"/>
    </row>
    <row r="1088" spans="2:3" hidden="1">
      <c r="B1088" s="2"/>
      <c r="C1088" s="2"/>
    </row>
    <row r="1089" spans="2:3" hidden="1">
      <c r="B1089" s="2"/>
      <c r="C1089" s="2"/>
    </row>
    <row r="1090" spans="2:3" hidden="1">
      <c r="B1090" s="2"/>
      <c r="C1090" s="2"/>
    </row>
    <row r="1091" spans="2:3" hidden="1">
      <c r="B1091" s="2"/>
      <c r="C1091" s="2"/>
    </row>
    <row r="1092" spans="2:3" hidden="1">
      <c r="B1092" s="2"/>
      <c r="C1092" s="2"/>
    </row>
    <row r="1093" spans="2:3" hidden="1">
      <c r="B1093" s="2"/>
      <c r="C1093" s="2"/>
    </row>
    <row r="1094" spans="2:3" hidden="1">
      <c r="B1094" s="2"/>
      <c r="C1094" s="2"/>
    </row>
    <row r="1095" spans="2:3" hidden="1">
      <c r="B1095" s="2"/>
      <c r="C1095" s="2"/>
    </row>
    <row r="1096" spans="2:3" hidden="1">
      <c r="B1096" s="2"/>
      <c r="C1096" s="2"/>
    </row>
    <row r="1097" spans="2:3" hidden="1">
      <c r="B1097" s="2"/>
      <c r="C1097" s="2"/>
    </row>
    <row r="1098" spans="2:3" hidden="1">
      <c r="B1098" s="2"/>
      <c r="C1098" s="2"/>
    </row>
    <row r="1099" spans="2:3" hidden="1">
      <c r="B1099" s="2"/>
      <c r="C1099" s="2"/>
    </row>
    <row r="1100" spans="2:3" hidden="1">
      <c r="B1100" s="2"/>
      <c r="C1100" s="2"/>
    </row>
    <row r="1101" spans="2:3" hidden="1">
      <c r="B1101" s="2"/>
      <c r="C1101" s="2"/>
    </row>
    <row r="1102" spans="2:3" hidden="1">
      <c r="B1102" s="2"/>
      <c r="C1102" s="2"/>
    </row>
    <row r="1103" spans="2:3" hidden="1">
      <c r="B1103" s="2"/>
      <c r="C1103" s="2"/>
    </row>
    <row r="1104" spans="2:3" hidden="1">
      <c r="B1104" s="2"/>
      <c r="C1104" s="2"/>
    </row>
    <row r="1105" spans="2:3" hidden="1">
      <c r="B1105" s="2"/>
      <c r="C1105" s="2"/>
    </row>
    <row r="1106" spans="2:3" hidden="1">
      <c r="B1106" s="2"/>
      <c r="C1106" s="2"/>
    </row>
    <row r="1107" spans="2:3" hidden="1">
      <c r="B1107" s="2"/>
      <c r="C1107" s="2"/>
    </row>
    <row r="1108" spans="2:3" hidden="1">
      <c r="B1108" s="2"/>
      <c r="C1108" s="2"/>
    </row>
    <row r="1109" spans="2:3" hidden="1">
      <c r="B1109" s="2"/>
      <c r="C1109" s="2"/>
    </row>
    <row r="1110" spans="2:3" hidden="1">
      <c r="B1110" s="2"/>
      <c r="C1110" s="2"/>
    </row>
    <row r="1111" spans="2:3" hidden="1">
      <c r="B1111" s="2"/>
      <c r="C1111" s="2"/>
    </row>
    <row r="1112" spans="2:3" hidden="1">
      <c r="B1112" s="2"/>
      <c r="C1112" s="2"/>
    </row>
    <row r="1113" spans="2:3" hidden="1">
      <c r="B1113" s="2"/>
      <c r="C1113" s="2"/>
    </row>
    <row r="1114" spans="2:3" hidden="1">
      <c r="B1114" s="2"/>
      <c r="C1114" s="2"/>
    </row>
    <row r="1115" spans="2:3" hidden="1">
      <c r="B1115" s="2"/>
      <c r="C1115" s="2"/>
    </row>
    <row r="1116" spans="2:3" hidden="1">
      <c r="B1116" s="2"/>
      <c r="C1116" s="2"/>
    </row>
    <row r="1117" spans="2:3" hidden="1">
      <c r="B1117" s="2"/>
      <c r="C1117" s="2"/>
    </row>
    <row r="1118" spans="2:3" hidden="1">
      <c r="B1118" s="2"/>
      <c r="C1118" s="2"/>
    </row>
    <row r="1119" spans="2:3" hidden="1">
      <c r="B1119" s="2"/>
      <c r="C1119" s="2"/>
    </row>
    <row r="1120" spans="2:3" hidden="1">
      <c r="B1120" s="2"/>
      <c r="C1120" s="2"/>
    </row>
    <row r="1121" spans="2:3" hidden="1">
      <c r="B1121" s="2"/>
      <c r="C1121" s="2"/>
    </row>
    <row r="1122" spans="2:3" hidden="1">
      <c r="B1122" s="2"/>
      <c r="C1122" s="2"/>
    </row>
    <row r="1123" spans="2:3" hidden="1">
      <c r="B1123" s="2"/>
      <c r="C1123" s="2"/>
    </row>
    <row r="1124" spans="2:3" hidden="1">
      <c r="B1124" s="2"/>
      <c r="C1124" s="2"/>
    </row>
    <row r="1125" spans="2:3" hidden="1">
      <c r="B1125" s="2"/>
      <c r="C1125" s="2"/>
    </row>
    <row r="1126" spans="2:3" hidden="1">
      <c r="B1126" s="2"/>
      <c r="C1126" s="2"/>
    </row>
    <row r="1127" spans="2:3" hidden="1">
      <c r="B1127" s="2"/>
      <c r="C1127" s="2"/>
    </row>
    <row r="1128" spans="2:3" hidden="1">
      <c r="B1128" s="2"/>
      <c r="C1128" s="2"/>
    </row>
    <row r="1129" spans="2:3" hidden="1">
      <c r="B1129" s="2"/>
      <c r="C1129" s="2"/>
    </row>
    <row r="1130" spans="2:3" hidden="1">
      <c r="B1130" s="2"/>
      <c r="C1130" s="2"/>
    </row>
    <row r="1131" spans="2:3" hidden="1">
      <c r="B1131" s="2"/>
      <c r="C1131" s="2"/>
    </row>
    <row r="1132" spans="2:3" hidden="1">
      <c r="B1132" s="2"/>
      <c r="C1132" s="2"/>
    </row>
    <row r="1133" spans="2:3" hidden="1">
      <c r="B1133" s="2"/>
      <c r="C1133" s="2"/>
    </row>
    <row r="1134" spans="2:3" hidden="1">
      <c r="B1134" s="2"/>
      <c r="C1134" s="2"/>
    </row>
    <row r="1135" spans="2:3" hidden="1">
      <c r="B1135" s="2"/>
      <c r="C1135" s="2"/>
    </row>
    <row r="1136" spans="2:3" hidden="1">
      <c r="B1136" s="2"/>
      <c r="C1136" s="2"/>
    </row>
    <row r="1137" spans="2:3" hidden="1">
      <c r="B1137" s="2"/>
      <c r="C1137" s="2"/>
    </row>
    <row r="1138" spans="2:3" hidden="1">
      <c r="B1138" s="2"/>
      <c r="C1138" s="2"/>
    </row>
    <row r="1139" spans="2:3" hidden="1">
      <c r="B1139" s="2"/>
      <c r="C1139" s="2"/>
    </row>
    <row r="1140" spans="2:3" hidden="1">
      <c r="B1140" s="2"/>
      <c r="C1140" s="2"/>
    </row>
    <row r="1141" spans="2:3" hidden="1">
      <c r="B1141" s="2"/>
      <c r="C1141" s="2"/>
    </row>
    <row r="1142" spans="2:3" hidden="1">
      <c r="B1142" s="2"/>
      <c r="C1142" s="2"/>
    </row>
    <row r="1143" spans="2:3" hidden="1">
      <c r="B1143" s="2"/>
      <c r="C1143" s="2"/>
    </row>
    <row r="1144" spans="2:3" hidden="1">
      <c r="B1144" s="2"/>
      <c r="C1144" s="2"/>
    </row>
    <row r="1145" spans="2:3" hidden="1">
      <c r="B1145" s="2"/>
      <c r="C1145" s="2"/>
    </row>
    <row r="1146" spans="2:3" hidden="1">
      <c r="B1146" s="2"/>
      <c r="C1146" s="2"/>
    </row>
    <row r="1147" spans="2:3" hidden="1">
      <c r="B1147" s="2"/>
      <c r="C1147" s="2"/>
    </row>
    <row r="1148" spans="2:3" hidden="1">
      <c r="B1148" s="2"/>
      <c r="C1148" s="2"/>
    </row>
    <row r="1149" spans="2:3" hidden="1">
      <c r="B1149" s="2"/>
      <c r="C1149" s="2"/>
    </row>
    <row r="1150" spans="2:3" hidden="1">
      <c r="B1150" s="2"/>
      <c r="C1150" s="2"/>
    </row>
    <row r="1151" spans="2:3" hidden="1">
      <c r="B1151" s="2"/>
      <c r="C1151" s="2"/>
    </row>
    <row r="1152" spans="2:3" hidden="1">
      <c r="B1152" s="2"/>
      <c r="C1152" s="2"/>
    </row>
    <row r="1153" spans="2:3" hidden="1">
      <c r="B1153" s="2"/>
      <c r="C1153" s="2"/>
    </row>
    <row r="1154" spans="2:3" hidden="1">
      <c r="B1154" s="2"/>
      <c r="C1154" s="2"/>
    </row>
    <row r="1155" spans="2:3" hidden="1">
      <c r="B1155" s="2"/>
      <c r="C1155" s="2"/>
    </row>
    <row r="1156" spans="2:3" hidden="1">
      <c r="B1156" s="2"/>
      <c r="C1156" s="2"/>
    </row>
    <row r="1157" spans="2:3" hidden="1">
      <c r="B1157" s="2"/>
      <c r="C1157" s="2"/>
    </row>
    <row r="1158" spans="2:3" hidden="1">
      <c r="B1158" s="2"/>
      <c r="C1158" s="2"/>
    </row>
    <row r="1159" spans="2:3" hidden="1">
      <c r="B1159" s="2"/>
      <c r="C1159" s="2"/>
    </row>
    <row r="1160" spans="2:3" hidden="1">
      <c r="B1160" s="2"/>
      <c r="C1160" s="2"/>
    </row>
    <row r="1161" spans="2:3" hidden="1">
      <c r="B1161" s="2"/>
      <c r="C1161" s="2"/>
    </row>
    <row r="1162" spans="2:3" hidden="1">
      <c r="B1162" s="2"/>
      <c r="C1162" s="2"/>
    </row>
    <row r="1163" spans="2:3" hidden="1">
      <c r="B1163" s="2"/>
      <c r="C1163" s="2"/>
    </row>
    <row r="1164" spans="2:3" hidden="1">
      <c r="B1164" s="2"/>
      <c r="C1164" s="2"/>
    </row>
    <row r="1165" spans="2:3" hidden="1">
      <c r="B1165" s="2"/>
      <c r="C1165" s="2"/>
    </row>
    <row r="1166" spans="2:3" hidden="1">
      <c r="B1166" s="2"/>
      <c r="C1166" s="2"/>
    </row>
    <row r="1167" spans="2:3" hidden="1">
      <c r="B1167" s="2"/>
      <c r="C1167" s="2"/>
    </row>
    <row r="1168" spans="2:3" hidden="1">
      <c r="B1168" s="2"/>
      <c r="C1168" s="2"/>
    </row>
    <row r="1169" spans="2:3" hidden="1">
      <c r="B1169" s="2"/>
      <c r="C1169" s="2"/>
    </row>
    <row r="1170" spans="2:3" hidden="1">
      <c r="B1170" s="2"/>
      <c r="C1170" s="2"/>
    </row>
    <row r="1171" spans="2:3" hidden="1">
      <c r="B1171" s="2"/>
      <c r="C1171" s="2"/>
    </row>
    <row r="1172" spans="2:3" hidden="1">
      <c r="B1172" s="2"/>
      <c r="C1172" s="2"/>
    </row>
    <row r="1173" spans="2:3" hidden="1">
      <c r="B1173" s="2"/>
      <c r="C1173" s="2"/>
    </row>
    <row r="1174" spans="2:3" hidden="1">
      <c r="B1174" s="2"/>
      <c r="C1174" s="2"/>
    </row>
    <row r="1175" spans="2:3" hidden="1">
      <c r="B1175" s="2"/>
      <c r="C1175" s="2"/>
    </row>
    <row r="1176" spans="2:3" hidden="1">
      <c r="B1176" s="2"/>
      <c r="C1176" s="2"/>
    </row>
    <row r="1177" spans="2:3" hidden="1">
      <c r="B1177" s="2"/>
      <c r="C1177" s="2"/>
    </row>
    <row r="1178" spans="2:3" hidden="1">
      <c r="B1178" s="2"/>
      <c r="C1178" s="2"/>
    </row>
    <row r="1179" spans="2:3" hidden="1">
      <c r="B1179" s="2"/>
      <c r="C1179" s="2"/>
    </row>
    <row r="1180" spans="2:3" hidden="1">
      <c r="B1180" s="2"/>
      <c r="C1180" s="2"/>
    </row>
    <row r="1181" spans="2:3" hidden="1">
      <c r="B1181" s="2"/>
      <c r="C1181" s="2"/>
    </row>
    <row r="1182" spans="2:3" hidden="1">
      <c r="B1182" s="2"/>
      <c r="C1182" s="2"/>
    </row>
    <row r="1183" spans="2:3" hidden="1">
      <c r="B1183" s="2"/>
      <c r="C1183" s="2"/>
    </row>
    <row r="1184" spans="2:3" hidden="1">
      <c r="B1184" s="2"/>
      <c r="C1184" s="2"/>
    </row>
    <row r="1185" spans="2:3" hidden="1">
      <c r="B1185" s="2"/>
      <c r="C1185" s="2"/>
    </row>
    <row r="1186" spans="2:3" hidden="1">
      <c r="B1186" s="2"/>
      <c r="C1186" s="2"/>
    </row>
    <row r="1187" spans="2:3" hidden="1">
      <c r="B1187" s="2"/>
      <c r="C1187" s="2"/>
    </row>
    <row r="1188" spans="2:3" hidden="1">
      <c r="B1188" s="2"/>
      <c r="C1188" s="2"/>
    </row>
    <row r="1189" spans="2:3" hidden="1">
      <c r="B1189" s="2"/>
      <c r="C1189" s="2"/>
    </row>
    <row r="1190" spans="2:3" hidden="1">
      <c r="B1190" s="2"/>
      <c r="C1190" s="2"/>
    </row>
    <row r="1191" spans="2:3" hidden="1">
      <c r="B1191" s="2"/>
      <c r="C1191" s="2"/>
    </row>
    <row r="1192" spans="2:3" hidden="1">
      <c r="B1192" s="2"/>
      <c r="C1192" s="2"/>
    </row>
    <row r="1193" spans="2:3" hidden="1">
      <c r="B1193" s="2"/>
      <c r="C1193" s="2"/>
    </row>
    <row r="1194" spans="2:3" hidden="1">
      <c r="B1194" s="2"/>
      <c r="C1194" s="2"/>
    </row>
    <row r="1195" spans="2:3" hidden="1">
      <c r="B1195" s="2"/>
      <c r="C1195" s="2"/>
    </row>
    <row r="1196" spans="2:3" hidden="1">
      <c r="B1196" s="2"/>
      <c r="C1196" s="2"/>
    </row>
    <row r="1197" spans="2:3" hidden="1">
      <c r="B1197" s="2"/>
      <c r="C1197" s="2"/>
    </row>
    <row r="1198" spans="2:3" hidden="1">
      <c r="B1198" s="2"/>
      <c r="C1198" s="2"/>
    </row>
    <row r="1199" spans="2:3" hidden="1">
      <c r="B1199" s="2"/>
      <c r="C1199" s="2"/>
    </row>
    <row r="1200" spans="2:3" hidden="1">
      <c r="B1200" s="2"/>
      <c r="C1200" s="2"/>
    </row>
    <row r="1201" spans="2:3" hidden="1">
      <c r="B1201" s="2"/>
      <c r="C1201" s="2"/>
    </row>
    <row r="1202" spans="2:3" hidden="1">
      <c r="B1202" s="2"/>
      <c r="C1202" s="2"/>
    </row>
    <row r="1203" spans="2:3" hidden="1">
      <c r="B1203" s="2"/>
      <c r="C1203" s="2"/>
    </row>
    <row r="1204" spans="2:3" hidden="1">
      <c r="B1204" s="2"/>
      <c r="C1204" s="2"/>
    </row>
    <row r="1205" spans="2:3" hidden="1">
      <c r="B1205" s="2"/>
      <c r="C1205" s="2"/>
    </row>
    <row r="1206" spans="2:3" hidden="1">
      <c r="B1206" s="2"/>
      <c r="C1206" s="2"/>
    </row>
    <row r="1207" spans="2:3" hidden="1">
      <c r="B1207" s="2"/>
      <c r="C1207" s="2"/>
    </row>
    <row r="1208" spans="2:3" hidden="1">
      <c r="B1208" s="2"/>
      <c r="C1208" s="2"/>
    </row>
    <row r="1209" spans="2:3" hidden="1">
      <c r="B1209" s="2"/>
      <c r="C1209" s="2"/>
    </row>
    <row r="1210" spans="2:3" hidden="1">
      <c r="B1210" s="2"/>
      <c r="C1210" s="2"/>
    </row>
    <row r="1211" spans="2:3" hidden="1">
      <c r="B1211" s="2"/>
      <c r="C1211" s="2"/>
    </row>
    <row r="1212" spans="2:3" hidden="1">
      <c r="B1212" s="2"/>
      <c r="C1212" s="2"/>
    </row>
    <row r="1213" spans="2:3" hidden="1">
      <c r="B1213" s="2"/>
      <c r="C1213" s="2"/>
    </row>
    <row r="1214" spans="2:3" hidden="1">
      <c r="B1214" s="2"/>
      <c r="C1214" s="2"/>
    </row>
    <row r="1215" spans="2:3" hidden="1">
      <c r="B1215" s="2"/>
      <c r="C1215" s="2"/>
    </row>
    <row r="1216" spans="2:3" hidden="1">
      <c r="B1216" s="2"/>
      <c r="C1216" s="2"/>
    </row>
    <row r="1217" spans="2:3" hidden="1">
      <c r="B1217" s="2"/>
      <c r="C1217" s="2"/>
    </row>
    <row r="1218" spans="2:3" hidden="1">
      <c r="B1218" s="2"/>
      <c r="C1218" s="2"/>
    </row>
    <row r="1219" spans="2:3" hidden="1">
      <c r="B1219" s="2"/>
      <c r="C1219" s="2"/>
    </row>
    <row r="1220" spans="2:3" hidden="1">
      <c r="B1220" s="2"/>
      <c r="C1220" s="2"/>
    </row>
    <row r="1221" spans="2:3" hidden="1">
      <c r="B1221" s="2"/>
      <c r="C1221" s="2"/>
    </row>
    <row r="1222" spans="2:3" hidden="1">
      <c r="B1222" s="2"/>
      <c r="C1222" s="2"/>
    </row>
    <row r="1223" spans="2:3" hidden="1">
      <c r="B1223" s="2"/>
      <c r="C1223" s="2"/>
    </row>
    <row r="1224" spans="2:3" hidden="1">
      <c r="B1224" s="2"/>
      <c r="C1224" s="2"/>
    </row>
    <row r="1225" spans="2:3" hidden="1">
      <c r="B1225" s="2"/>
      <c r="C1225" s="2"/>
    </row>
    <row r="1226" spans="2:3" hidden="1">
      <c r="B1226" s="2"/>
      <c r="C1226" s="2"/>
    </row>
    <row r="1227" spans="2:3" hidden="1">
      <c r="B1227" s="2"/>
      <c r="C1227" s="2"/>
    </row>
    <row r="1228" spans="2:3" hidden="1">
      <c r="B1228" s="2"/>
      <c r="C1228" s="2"/>
    </row>
    <row r="1229" spans="2:3" hidden="1">
      <c r="B1229" s="2"/>
      <c r="C1229" s="2"/>
    </row>
    <row r="1230" spans="2:3" hidden="1">
      <c r="B1230" s="2"/>
      <c r="C1230" s="2"/>
    </row>
    <row r="1231" spans="2:3" hidden="1">
      <c r="B1231" s="2"/>
      <c r="C1231" s="2"/>
    </row>
    <row r="1232" spans="2:3" hidden="1">
      <c r="B1232" s="2"/>
      <c r="C1232" s="2"/>
    </row>
    <row r="1233" spans="2:3" hidden="1">
      <c r="B1233" s="2"/>
      <c r="C1233" s="2"/>
    </row>
    <row r="1234" spans="2:3" hidden="1">
      <c r="B1234" s="2"/>
      <c r="C1234" s="2"/>
    </row>
    <row r="1235" spans="2:3" hidden="1">
      <c r="B1235" s="2"/>
      <c r="C1235" s="2"/>
    </row>
    <row r="1236" spans="2:3" hidden="1">
      <c r="B1236" s="2"/>
      <c r="C1236" s="2"/>
    </row>
    <row r="1237" spans="2:3" hidden="1">
      <c r="B1237" s="2"/>
      <c r="C1237" s="2"/>
    </row>
    <row r="1238" spans="2:3" hidden="1">
      <c r="B1238" s="2"/>
      <c r="C1238" s="2"/>
    </row>
    <row r="1239" spans="2:3" hidden="1">
      <c r="B1239" s="2"/>
      <c r="C1239" s="2"/>
    </row>
    <row r="1240" spans="2:3" hidden="1">
      <c r="B1240" s="2"/>
      <c r="C1240" s="2"/>
    </row>
    <row r="1241" spans="2:3" hidden="1">
      <c r="B1241" s="2"/>
      <c r="C1241" s="2"/>
    </row>
    <row r="1242" spans="2:3" hidden="1">
      <c r="B1242" s="2"/>
      <c r="C1242" s="2"/>
    </row>
    <row r="1243" spans="2:3" hidden="1">
      <c r="B1243" s="2"/>
      <c r="C1243" s="2"/>
    </row>
    <row r="1244" spans="2:3" hidden="1">
      <c r="B1244" s="2"/>
      <c r="C1244" s="2"/>
    </row>
    <row r="1245" spans="2:3" hidden="1">
      <c r="B1245" s="2"/>
      <c r="C1245" s="2"/>
    </row>
    <row r="1246" spans="2:3" hidden="1">
      <c r="B1246" s="2"/>
      <c r="C1246" s="2"/>
    </row>
    <row r="1247" spans="2:3" hidden="1">
      <c r="B1247" s="2"/>
      <c r="C1247" s="2"/>
    </row>
    <row r="1248" spans="2:3" hidden="1">
      <c r="B1248" s="2"/>
      <c r="C1248" s="2"/>
    </row>
    <row r="1249" spans="2:3" hidden="1">
      <c r="B1249" s="2"/>
      <c r="C1249" s="2"/>
    </row>
    <row r="1250" spans="2:3" hidden="1">
      <c r="B1250" s="2"/>
      <c r="C1250" s="2"/>
    </row>
    <row r="1251" spans="2:3" hidden="1">
      <c r="B1251" s="2"/>
      <c r="C1251" s="2"/>
    </row>
    <row r="1252" spans="2:3" hidden="1">
      <c r="B1252" s="2"/>
      <c r="C1252" s="2"/>
    </row>
    <row r="1253" spans="2:3" hidden="1">
      <c r="B1253" s="2"/>
      <c r="C1253" s="2"/>
    </row>
    <row r="1254" spans="2:3" hidden="1">
      <c r="B1254" s="2"/>
      <c r="C1254" s="2"/>
    </row>
    <row r="1255" spans="2:3" hidden="1">
      <c r="B1255" s="2"/>
      <c r="C1255" s="2"/>
    </row>
    <row r="1256" spans="2:3" hidden="1">
      <c r="B1256" s="2"/>
      <c r="C1256" s="2"/>
    </row>
    <row r="1257" spans="2:3" hidden="1">
      <c r="B1257" s="2"/>
      <c r="C1257" s="2"/>
    </row>
    <row r="1258" spans="2:3" hidden="1">
      <c r="B1258" s="2"/>
      <c r="C1258" s="2"/>
    </row>
    <row r="1259" spans="2:3" hidden="1">
      <c r="B1259" s="2"/>
      <c r="C1259" s="2"/>
    </row>
    <row r="1260" spans="2:3" hidden="1">
      <c r="B1260" s="2"/>
      <c r="C1260" s="2"/>
    </row>
    <row r="1261" spans="2:3" hidden="1">
      <c r="B1261" s="2"/>
      <c r="C1261" s="2"/>
    </row>
    <row r="1262" spans="2:3" hidden="1">
      <c r="B1262" s="2"/>
      <c r="C1262" s="2"/>
    </row>
    <row r="1263" spans="2:3" hidden="1">
      <c r="B1263" s="2"/>
      <c r="C1263" s="2"/>
    </row>
    <row r="1264" spans="2:3" hidden="1">
      <c r="B1264" s="2"/>
      <c r="C1264" s="2"/>
    </row>
    <row r="1265" spans="2:3" hidden="1">
      <c r="B1265" s="2"/>
      <c r="C1265" s="2"/>
    </row>
    <row r="1266" spans="2:3" hidden="1">
      <c r="B1266" s="2"/>
      <c r="C1266" s="2"/>
    </row>
    <row r="1267" spans="2:3" hidden="1">
      <c r="B1267" s="2"/>
      <c r="C1267" s="2"/>
    </row>
    <row r="1268" spans="2:3" hidden="1">
      <c r="B1268" s="2"/>
      <c r="C1268" s="2"/>
    </row>
    <row r="1269" spans="2:3" hidden="1">
      <c r="B1269" s="2"/>
      <c r="C1269" s="2"/>
    </row>
    <row r="1270" spans="2:3" hidden="1">
      <c r="B1270" s="2"/>
      <c r="C1270" s="2"/>
    </row>
    <row r="1271" spans="2:3" hidden="1">
      <c r="B1271" s="2"/>
      <c r="C1271" s="2"/>
    </row>
    <row r="1272" spans="2:3" hidden="1">
      <c r="B1272" s="2"/>
      <c r="C1272" s="2"/>
    </row>
    <row r="1273" spans="2:3" hidden="1">
      <c r="B1273" s="2"/>
      <c r="C1273" s="2"/>
    </row>
    <row r="1274" spans="2:3" hidden="1">
      <c r="B1274" s="2"/>
      <c r="C1274" s="2"/>
    </row>
    <row r="1275" spans="2:3" hidden="1">
      <c r="B1275" s="2"/>
      <c r="C1275" s="2"/>
    </row>
    <row r="1276" spans="2:3" hidden="1">
      <c r="B1276" s="2"/>
      <c r="C1276" s="2"/>
    </row>
    <row r="1277" spans="2:3" hidden="1">
      <c r="B1277" s="2"/>
      <c r="C1277" s="2"/>
    </row>
    <row r="1278" spans="2:3" hidden="1">
      <c r="B1278" s="2"/>
      <c r="C1278" s="2"/>
    </row>
    <row r="1279" spans="2:3" hidden="1">
      <c r="B1279" s="2"/>
      <c r="C1279" s="2"/>
    </row>
    <row r="1280" spans="2:3" hidden="1">
      <c r="B1280" s="2"/>
      <c r="C1280" s="2"/>
    </row>
    <row r="1281" spans="2:3" hidden="1">
      <c r="B1281" s="2"/>
      <c r="C1281" s="2"/>
    </row>
    <row r="1282" spans="2:3" hidden="1">
      <c r="B1282" s="2"/>
      <c r="C1282" s="2"/>
    </row>
    <row r="1283" spans="2:3" hidden="1">
      <c r="B1283" s="2"/>
      <c r="C1283" s="2"/>
    </row>
    <row r="1284" spans="2:3" hidden="1">
      <c r="B1284" s="2"/>
      <c r="C1284" s="2"/>
    </row>
    <row r="1285" spans="2:3" hidden="1">
      <c r="B1285" s="2"/>
      <c r="C1285" s="2"/>
    </row>
    <row r="1286" spans="2:3" hidden="1">
      <c r="B1286" s="2"/>
      <c r="C1286" s="2"/>
    </row>
    <row r="1287" spans="2:3" hidden="1">
      <c r="B1287" s="2"/>
      <c r="C1287" s="2"/>
    </row>
    <row r="1288" spans="2:3" hidden="1">
      <c r="B1288" s="2"/>
      <c r="C1288" s="2"/>
    </row>
    <row r="1289" spans="2:3" hidden="1">
      <c r="B1289" s="2"/>
      <c r="C1289" s="2"/>
    </row>
    <row r="1290" spans="2:3" hidden="1">
      <c r="B1290" s="2"/>
      <c r="C1290" s="2"/>
    </row>
    <row r="1291" spans="2:3" hidden="1">
      <c r="B1291" s="2"/>
      <c r="C1291" s="2"/>
    </row>
    <row r="1292" spans="2:3" hidden="1">
      <c r="B1292" s="2"/>
      <c r="C1292" s="2"/>
    </row>
    <row r="1293" spans="2:3" hidden="1">
      <c r="B1293" s="2"/>
      <c r="C1293" s="2"/>
    </row>
    <row r="1294" spans="2:3" hidden="1">
      <c r="B1294" s="2"/>
      <c r="C1294" s="2"/>
    </row>
    <row r="1295" spans="2:3" hidden="1">
      <c r="B1295" s="2"/>
      <c r="C1295" s="2"/>
    </row>
    <row r="1296" spans="2:3" hidden="1">
      <c r="B1296" s="2"/>
      <c r="C1296" s="2"/>
    </row>
    <row r="1297" spans="2:3" hidden="1">
      <c r="B1297" s="2"/>
      <c r="C1297" s="2"/>
    </row>
    <row r="1298" spans="2:3" hidden="1">
      <c r="B1298" s="2"/>
      <c r="C1298" s="2"/>
    </row>
    <row r="1299" spans="2:3" hidden="1">
      <c r="B1299" s="2"/>
      <c r="C1299" s="2"/>
    </row>
    <row r="1300" spans="2:3" hidden="1">
      <c r="B1300" s="2"/>
      <c r="C1300" s="2"/>
    </row>
    <row r="1301" spans="2:3" hidden="1">
      <c r="B1301" s="2"/>
      <c r="C1301" s="2"/>
    </row>
    <row r="1302" spans="2:3" hidden="1">
      <c r="B1302" s="2"/>
      <c r="C1302" s="2"/>
    </row>
    <row r="1303" spans="2:3" hidden="1">
      <c r="B1303" s="2"/>
      <c r="C1303" s="2"/>
    </row>
    <row r="1304" spans="2:3" hidden="1">
      <c r="B1304" s="2"/>
      <c r="C1304" s="2"/>
    </row>
    <row r="1305" spans="2:3" hidden="1">
      <c r="B1305" s="2"/>
      <c r="C1305" s="2"/>
    </row>
    <row r="1306" spans="2:3" hidden="1">
      <c r="B1306" s="2"/>
      <c r="C1306" s="2"/>
    </row>
    <row r="1307" spans="2:3" hidden="1">
      <c r="B1307" s="2"/>
      <c r="C1307" s="2"/>
    </row>
    <row r="1308" spans="2:3" hidden="1">
      <c r="B1308" s="2"/>
      <c r="C1308" s="2"/>
    </row>
    <row r="1309" spans="2:3" hidden="1">
      <c r="B1309" s="2"/>
      <c r="C1309" s="2"/>
    </row>
    <row r="1310" spans="2:3" hidden="1">
      <c r="B1310" s="2"/>
      <c r="C1310" s="2"/>
    </row>
    <row r="1311" spans="2:3" hidden="1">
      <c r="B1311" s="2"/>
      <c r="C1311" s="2"/>
    </row>
    <row r="1312" spans="2:3" hidden="1">
      <c r="B1312" s="2"/>
      <c r="C1312" s="2"/>
    </row>
    <row r="1313" spans="2:3" hidden="1">
      <c r="B1313" s="2"/>
      <c r="C1313" s="2"/>
    </row>
    <row r="1314" spans="2:3" hidden="1">
      <c r="B1314" s="2"/>
      <c r="C1314" s="2"/>
    </row>
    <row r="1315" spans="2:3" hidden="1">
      <c r="B1315" s="2"/>
      <c r="C1315" s="2"/>
    </row>
    <row r="1316" spans="2:3" hidden="1">
      <c r="B1316" s="2"/>
      <c r="C1316" s="2"/>
    </row>
    <row r="1317" spans="2:3" hidden="1">
      <c r="B1317" s="2"/>
      <c r="C1317" s="2"/>
    </row>
    <row r="1318" spans="2:3" hidden="1">
      <c r="B1318" s="2"/>
      <c r="C1318" s="2"/>
    </row>
    <row r="1319" spans="2:3" hidden="1">
      <c r="B1319" s="2"/>
      <c r="C1319" s="2"/>
    </row>
    <row r="1320" spans="2:3" hidden="1">
      <c r="B1320" s="2"/>
      <c r="C1320" s="2"/>
    </row>
    <row r="1321" spans="2:3" hidden="1">
      <c r="B1321" s="2"/>
      <c r="C1321" s="2"/>
    </row>
    <row r="1322" spans="2:3" hidden="1">
      <c r="B1322" s="2"/>
      <c r="C1322" s="2"/>
    </row>
    <row r="1323" spans="2:3" hidden="1">
      <c r="B1323" s="2"/>
      <c r="C1323" s="2"/>
    </row>
    <row r="1324" spans="2:3" hidden="1">
      <c r="B1324" s="2"/>
      <c r="C1324" s="2"/>
    </row>
    <row r="1325" spans="2:3" hidden="1">
      <c r="B1325" s="2"/>
      <c r="C1325" s="2"/>
    </row>
    <row r="1326" spans="2:3" hidden="1">
      <c r="B1326" s="2"/>
      <c r="C1326" s="2"/>
    </row>
    <row r="1327" spans="2:3" hidden="1">
      <c r="B1327" s="2"/>
      <c r="C1327" s="2"/>
    </row>
    <row r="1328" spans="2:3" hidden="1">
      <c r="B1328" s="2"/>
      <c r="C1328" s="2"/>
    </row>
    <row r="1329" spans="2:3" hidden="1">
      <c r="B1329" s="2"/>
      <c r="C1329" s="2"/>
    </row>
    <row r="1330" spans="2:3" hidden="1">
      <c r="B1330" s="2"/>
      <c r="C1330" s="2"/>
    </row>
    <row r="1331" spans="2:3" hidden="1">
      <c r="B1331" s="2"/>
      <c r="C1331" s="2"/>
    </row>
    <row r="1332" spans="2:3" hidden="1">
      <c r="B1332" s="2"/>
      <c r="C1332" s="2"/>
    </row>
    <row r="1333" spans="2:3" hidden="1">
      <c r="B1333" s="2"/>
      <c r="C1333" s="2"/>
    </row>
    <row r="1334" spans="2:3" hidden="1">
      <c r="B1334" s="2"/>
      <c r="C1334" s="2"/>
    </row>
    <row r="1335" spans="2:3" hidden="1">
      <c r="B1335" s="2"/>
      <c r="C1335" s="2"/>
    </row>
    <row r="1336" spans="2:3" hidden="1">
      <c r="B1336" s="2"/>
      <c r="C1336" s="2"/>
    </row>
    <row r="1337" spans="2:3" hidden="1">
      <c r="B1337" s="2"/>
      <c r="C1337" s="2"/>
    </row>
    <row r="1338" spans="2:3" hidden="1">
      <c r="B1338" s="2"/>
      <c r="C1338" s="2"/>
    </row>
    <row r="1339" spans="2:3" hidden="1">
      <c r="B1339" s="2"/>
      <c r="C1339" s="2"/>
    </row>
    <row r="1340" spans="2:3" hidden="1">
      <c r="B1340" s="2"/>
      <c r="C1340" s="2"/>
    </row>
    <row r="1341" spans="2:3" hidden="1">
      <c r="B1341" s="2"/>
      <c r="C1341" s="2"/>
    </row>
    <row r="1342" spans="2:3" hidden="1">
      <c r="B1342" s="2"/>
      <c r="C1342" s="2"/>
    </row>
    <row r="1343" spans="2:3" hidden="1">
      <c r="B1343" s="2"/>
      <c r="C1343" s="2"/>
    </row>
    <row r="1344" spans="2:3" hidden="1">
      <c r="B1344" s="2"/>
      <c r="C1344" s="2"/>
    </row>
    <row r="1345" spans="2:3" hidden="1">
      <c r="B1345" s="2"/>
      <c r="C1345" s="2"/>
    </row>
    <row r="1346" spans="2:3" hidden="1">
      <c r="B1346" s="2"/>
      <c r="C1346" s="2"/>
    </row>
    <row r="1347" spans="2:3" hidden="1">
      <c r="B1347" s="2"/>
      <c r="C1347" s="2"/>
    </row>
    <row r="1348" spans="2:3" hidden="1">
      <c r="B1348" s="2"/>
      <c r="C1348" s="2"/>
    </row>
    <row r="1349" spans="2:3" hidden="1">
      <c r="B1349" s="2"/>
      <c r="C1349" s="2"/>
    </row>
    <row r="1350" spans="2:3" hidden="1">
      <c r="B1350" s="2"/>
      <c r="C1350" s="2"/>
    </row>
    <row r="1351" spans="2:3" hidden="1">
      <c r="B1351" s="2"/>
      <c r="C1351" s="2"/>
    </row>
    <row r="1352" spans="2:3" hidden="1">
      <c r="B1352" s="2"/>
      <c r="C1352" s="2"/>
    </row>
    <row r="1353" spans="2:3" hidden="1">
      <c r="B1353" s="2"/>
      <c r="C1353" s="2"/>
    </row>
    <row r="1354" spans="2:3" hidden="1">
      <c r="B1354" s="2"/>
      <c r="C1354" s="2"/>
    </row>
    <row r="1355" spans="2:3" hidden="1">
      <c r="B1355" s="2"/>
      <c r="C1355" s="2"/>
    </row>
    <row r="1356" spans="2:3" hidden="1">
      <c r="B1356" s="2"/>
      <c r="C1356" s="2"/>
    </row>
    <row r="1357" spans="2:3" hidden="1">
      <c r="B1357" s="2"/>
      <c r="C1357" s="2"/>
    </row>
    <row r="1358" spans="2:3" hidden="1">
      <c r="B1358" s="2"/>
      <c r="C1358" s="2"/>
    </row>
    <row r="1359" spans="2:3" hidden="1">
      <c r="B1359" s="2"/>
      <c r="C1359" s="2"/>
    </row>
    <row r="1360" spans="2:3" hidden="1">
      <c r="B1360" s="2"/>
      <c r="C1360" s="2"/>
    </row>
    <row r="1361" spans="2:3" hidden="1">
      <c r="B1361" s="2"/>
      <c r="C1361" s="2"/>
    </row>
    <row r="1362" spans="2:3" hidden="1">
      <c r="B1362" s="2"/>
      <c r="C1362" s="2"/>
    </row>
    <row r="1363" spans="2:3" hidden="1">
      <c r="B1363" s="2"/>
      <c r="C1363" s="2"/>
    </row>
    <row r="1364" spans="2:3" hidden="1">
      <c r="B1364" s="2"/>
      <c r="C1364" s="2"/>
    </row>
    <row r="1365" spans="2:3" hidden="1">
      <c r="B1365" s="2"/>
      <c r="C1365" s="2"/>
    </row>
    <row r="1366" spans="2:3" hidden="1">
      <c r="B1366" s="2"/>
      <c r="C1366" s="2"/>
    </row>
    <row r="1367" spans="2:3" hidden="1">
      <c r="B1367" s="2"/>
      <c r="C1367" s="2"/>
    </row>
    <row r="1368" spans="2:3" hidden="1">
      <c r="B1368" s="2"/>
      <c r="C1368" s="2"/>
    </row>
    <row r="1369" spans="2:3" hidden="1">
      <c r="B1369" s="2"/>
      <c r="C1369" s="2"/>
    </row>
    <row r="1370" spans="2:3" hidden="1">
      <c r="B1370" s="2"/>
      <c r="C1370" s="2"/>
    </row>
    <row r="1371" spans="2:3" hidden="1">
      <c r="B1371" s="2"/>
      <c r="C1371" s="2"/>
    </row>
    <row r="1372" spans="2:3" hidden="1">
      <c r="B1372" s="2"/>
      <c r="C1372" s="2"/>
    </row>
    <row r="1373" spans="2:3" hidden="1">
      <c r="B1373" s="2"/>
      <c r="C1373" s="2"/>
    </row>
    <row r="1374" spans="2:3" hidden="1">
      <c r="B1374" s="2"/>
      <c r="C1374" s="2"/>
    </row>
    <row r="1375" spans="2:3" hidden="1">
      <c r="B1375" s="2"/>
      <c r="C1375" s="2"/>
    </row>
    <row r="1376" spans="2:3" hidden="1">
      <c r="B1376" s="2"/>
      <c r="C1376" s="2"/>
    </row>
    <row r="1377" spans="2:3" hidden="1">
      <c r="B1377" s="2"/>
      <c r="C1377" s="2"/>
    </row>
    <row r="1378" spans="2:3" hidden="1">
      <c r="B1378" s="2"/>
      <c r="C1378" s="2"/>
    </row>
    <row r="1379" spans="2:3" hidden="1">
      <c r="B1379" s="2"/>
      <c r="C1379" s="2"/>
    </row>
    <row r="1380" spans="2:3" hidden="1">
      <c r="B1380" s="2"/>
      <c r="C1380" s="2"/>
    </row>
    <row r="1381" spans="2:3" hidden="1">
      <c r="B1381" s="2"/>
      <c r="C1381" s="2"/>
    </row>
    <row r="1382" spans="2:3" hidden="1">
      <c r="B1382" s="2"/>
      <c r="C1382" s="2"/>
    </row>
    <row r="1383" spans="2:3" hidden="1">
      <c r="B1383" s="2"/>
      <c r="C1383" s="2"/>
    </row>
    <row r="1384" spans="2:3" hidden="1">
      <c r="B1384" s="2"/>
      <c r="C1384" s="2"/>
    </row>
    <row r="1385" spans="2:3" hidden="1">
      <c r="B1385" s="2"/>
      <c r="C1385" s="2"/>
    </row>
    <row r="1386" spans="2:3" hidden="1">
      <c r="B1386" s="2"/>
      <c r="C1386" s="2"/>
    </row>
    <row r="1387" spans="2:3" hidden="1">
      <c r="B1387" s="2"/>
      <c r="C1387" s="2"/>
    </row>
    <row r="1388" spans="2:3" hidden="1">
      <c r="B1388" s="2"/>
      <c r="C1388" s="2"/>
    </row>
    <row r="1389" spans="2:3" hidden="1">
      <c r="B1389" s="2"/>
      <c r="C1389" s="2"/>
    </row>
    <row r="1390" spans="2:3" hidden="1">
      <c r="B1390" s="2"/>
      <c r="C1390" s="2"/>
    </row>
    <row r="1391" spans="2:3" hidden="1">
      <c r="B1391" s="2"/>
      <c r="C1391" s="2"/>
    </row>
    <row r="1392" spans="2:3" hidden="1">
      <c r="B1392" s="2"/>
      <c r="C1392" s="2"/>
    </row>
    <row r="1393" spans="2:3" hidden="1">
      <c r="B1393" s="2"/>
      <c r="C1393" s="2"/>
    </row>
    <row r="1394" spans="2:3" hidden="1">
      <c r="B1394" s="2"/>
      <c r="C1394" s="2"/>
    </row>
    <row r="1395" spans="2:3" hidden="1">
      <c r="B1395" s="2"/>
      <c r="C1395" s="2"/>
    </row>
    <row r="1396" spans="2:3" hidden="1">
      <c r="B1396" s="2"/>
      <c r="C1396" s="2"/>
    </row>
    <row r="1397" spans="2:3" hidden="1">
      <c r="B1397" s="2"/>
      <c r="C1397" s="2"/>
    </row>
    <row r="1398" spans="2:3" hidden="1">
      <c r="B1398" s="2"/>
      <c r="C1398" s="2"/>
    </row>
    <row r="1399" spans="2:3" hidden="1">
      <c r="B1399" s="2"/>
      <c r="C1399" s="2"/>
    </row>
    <row r="1400" spans="2:3" hidden="1">
      <c r="B1400" s="2"/>
      <c r="C1400" s="2"/>
    </row>
    <row r="1401" spans="2:3" hidden="1">
      <c r="B1401" s="2"/>
      <c r="C1401" s="2"/>
    </row>
    <row r="1402" spans="2:3" hidden="1">
      <c r="B1402" s="2"/>
      <c r="C1402" s="2"/>
    </row>
    <row r="1403" spans="2:3" hidden="1">
      <c r="B1403" s="2"/>
      <c r="C1403" s="2"/>
    </row>
    <row r="1404" spans="2:3" hidden="1">
      <c r="B1404" s="2"/>
      <c r="C1404" s="2"/>
    </row>
    <row r="1405" spans="2:3" hidden="1">
      <c r="B1405" s="2"/>
      <c r="C1405" s="2"/>
    </row>
    <row r="1406" spans="2:3" hidden="1">
      <c r="B1406" s="2"/>
      <c r="C1406" s="2"/>
    </row>
    <row r="1407" spans="2:3" hidden="1">
      <c r="B1407" s="2"/>
      <c r="C1407" s="2"/>
    </row>
    <row r="1408" spans="2:3" hidden="1">
      <c r="B1408" s="2"/>
      <c r="C1408" s="2"/>
    </row>
    <row r="1409" spans="2:3" hidden="1">
      <c r="B1409" s="2"/>
      <c r="C1409" s="2"/>
    </row>
    <row r="1410" spans="2:3" hidden="1">
      <c r="B1410" s="2"/>
      <c r="C1410" s="2"/>
    </row>
    <row r="1411" spans="2:3" hidden="1">
      <c r="B1411" s="2"/>
      <c r="C1411" s="2"/>
    </row>
    <row r="1412" spans="2:3" hidden="1">
      <c r="B1412" s="2"/>
      <c r="C1412" s="2"/>
    </row>
    <row r="1413" spans="2:3" hidden="1">
      <c r="B1413" s="2"/>
      <c r="C1413" s="2"/>
    </row>
    <row r="1414" spans="2:3" hidden="1">
      <c r="B1414" s="2"/>
      <c r="C1414" s="2"/>
    </row>
    <row r="1415" spans="2:3" hidden="1">
      <c r="B1415" s="2"/>
      <c r="C1415" s="2"/>
    </row>
    <row r="1416" spans="2:3" hidden="1">
      <c r="B1416" s="2"/>
      <c r="C1416" s="2"/>
    </row>
    <row r="1417" spans="2:3" hidden="1">
      <c r="B1417" s="2"/>
      <c r="C1417" s="2"/>
    </row>
    <row r="1418" spans="2:3" hidden="1">
      <c r="B1418" s="2"/>
      <c r="C1418" s="2"/>
    </row>
    <row r="1419" spans="2:3" hidden="1">
      <c r="B1419" s="2"/>
      <c r="C1419" s="2"/>
    </row>
    <row r="1420" spans="2:3" hidden="1">
      <c r="B1420" s="2"/>
      <c r="C1420" s="2"/>
    </row>
    <row r="1421" spans="2:3" hidden="1">
      <c r="B1421" s="2"/>
      <c r="C1421" s="2"/>
    </row>
    <row r="1422" spans="2:3" hidden="1">
      <c r="B1422" s="2"/>
      <c r="C1422" s="2"/>
    </row>
    <row r="1423" spans="2:3" hidden="1">
      <c r="B1423" s="2"/>
      <c r="C1423" s="2"/>
    </row>
    <row r="1424" spans="2:3" hidden="1">
      <c r="B1424" s="2"/>
      <c r="C1424" s="2"/>
    </row>
    <row r="1425" spans="2:3" hidden="1">
      <c r="B1425" s="2"/>
      <c r="C1425" s="2"/>
    </row>
    <row r="1426" spans="2:3" hidden="1">
      <c r="B1426" s="2"/>
      <c r="C1426" s="2"/>
    </row>
    <row r="1427" spans="2:3" hidden="1">
      <c r="B1427" s="2"/>
      <c r="C1427" s="2"/>
    </row>
    <row r="1428" spans="2:3" hidden="1">
      <c r="B1428" s="2"/>
      <c r="C1428" s="2"/>
    </row>
    <row r="1429" spans="2:3" hidden="1">
      <c r="B1429" s="2"/>
      <c r="C1429" s="2"/>
    </row>
    <row r="1430" spans="2:3" hidden="1">
      <c r="B1430" s="2"/>
      <c r="C1430" s="2"/>
    </row>
    <row r="1431" spans="2:3" hidden="1">
      <c r="B1431" s="2"/>
      <c r="C1431" s="2"/>
    </row>
    <row r="1432" spans="2:3" hidden="1">
      <c r="B1432" s="2"/>
      <c r="C1432" s="2"/>
    </row>
    <row r="1433" spans="2:3" hidden="1">
      <c r="B1433" s="2"/>
      <c r="C1433" s="2"/>
    </row>
    <row r="1434" spans="2:3" hidden="1">
      <c r="B1434" s="2"/>
      <c r="C1434" s="2"/>
    </row>
    <row r="1435" spans="2:3" hidden="1">
      <c r="B1435" s="2"/>
      <c r="C1435" s="2"/>
    </row>
    <row r="1436" spans="2:3" hidden="1">
      <c r="B1436" s="2"/>
      <c r="C1436" s="2"/>
    </row>
    <row r="1437" spans="2:3" hidden="1">
      <c r="B1437" s="2"/>
      <c r="C1437" s="2"/>
    </row>
    <row r="1438" spans="2:3" hidden="1">
      <c r="B1438" s="2"/>
      <c r="C1438" s="2"/>
    </row>
    <row r="1439" spans="2:3" hidden="1">
      <c r="B1439" s="2"/>
      <c r="C1439" s="2"/>
    </row>
    <row r="1440" spans="2:3" hidden="1">
      <c r="B1440" s="2"/>
      <c r="C1440" s="2"/>
    </row>
    <row r="1441" spans="2:3" hidden="1">
      <c r="B1441" s="2"/>
      <c r="C1441" s="2"/>
    </row>
    <row r="1442" spans="2:3" hidden="1">
      <c r="B1442" s="2"/>
      <c r="C1442" s="2"/>
    </row>
    <row r="1443" spans="2:3" hidden="1">
      <c r="B1443" s="2"/>
      <c r="C1443" s="2"/>
    </row>
    <row r="1444" spans="2:3" hidden="1">
      <c r="B1444" s="2"/>
      <c r="C1444" s="2"/>
    </row>
    <row r="1445" spans="2:3" hidden="1">
      <c r="B1445" s="2"/>
      <c r="C1445" s="2"/>
    </row>
    <row r="1446" spans="2:3" hidden="1">
      <c r="B1446" s="2"/>
      <c r="C1446" s="2"/>
    </row>
    <row r="1447" spans="2:3" hidden="1">
      <c r="B1447" s="2"/>
      <c r="C1447" s="2"/>
    </row>
    <row r="1448" spans="2:3" hidden="1">
      <c r="B1448" s="2"/>
      <c r="C1448" s="2"/>
    </row>
    <row r="1449" spans="2:3" hidden="1">
      <c r="B1449" s="2"/>
      <c r="C1449" s="2"/>
    </row>
    <row r="1450" spans="2:3" hidden="1">
      <c r="B1450" s="2"/>
      <c r="C1450" s="2"/>
    </row>
    <row r="1451" spans="2:3" hidden="1">
      <c r="B1451" s="2"/>
      <c r="C1451" s="2"/>
    </row>
    <row r="1452" spans="2:3" hidden="1">
      <c r="B1452" s="2"/>
      <c r="C1452" s="2"/>
    </row>
    <row r="1453" spans="2:3" hidden="1">
      <c r="B1453" s="2"/>
      <c r="C1453" s="2"/>
    </row>
    <row r="1454" spans="2:3" hidden="1">
      <c r="B1454" s="2"/>
      <c r="C1454" s="2"/>
    </row>
    <row r="1455" spans="2:3" hidden="1">
      <c r="B1455" s="2"/>
      <c r="C1455" s="2"/>
    </row>
    <row r="1456" spans="2:3" hidden="1">
      <c r="B1456" s="2"/>
      <c r="C1456" s="2"/>
    </row>
    <row r="1457" spans="2:3" hidden="1">
      <c r="B1457" s="2"/>
      <c r="C1457" s="2"/>
    </row>
    <row r="1458" spans="2:3" hidden="1">
      <c r="B1458" s="2"/>
      <c r="C1458" s="2"/>
    </row>
    <row r="1459" spans="2:3" hidden="1">
      <c r="B1459" s="2"/>
      <c r="C1459" s="2"/>
    </row>
    <row r="1460" spans="2:3" hidden="1">
      <c r="B1460" s="2"/>
      <c r="C1460" s="2"/>
    </row>
    <row r="1461" spans="2:3" hidden="1">
      <c r="B1461" s="2"/>
      <c r="C1461" s="2"/>
    </row>
    <row r="1462" spans="2:3" hidden="1">
      <c r="B1462" s="2"/>
      <c r="C1462" s="2"/>
    </row>
    <row r="1463" spans="2:3" hidden="1">
      <c r="B1463" s="2"/>
      <c r="C1463" s="2"/>
    </row>
    <row r="1464" spans="2:3" hidden="1">
      <c r="B1464" s="2"/>
      <c r="C1464" s="2"/>
    </row>
    <row r="1465" spans="2:3" hidden="1">
      <c r="B1465" s="2"/>
      <c r="C1465" s="2"/>
    </row>
    <row r="1466" spans="2:3" hidden="1">
      <c r="B1466" s="2"/>
      <c r="C1466" s="2"/>
    </row>
    <row r="1467" spans="2:3" hidden="1">
      <c r="B1467" s="2"/>
      <c r="C1467" s="2"/>
    </row>
    <row r="1468" spans="2:3" hidden="1">
      <c r="B1468" s="2"/>
      <c r="C1468" s="2"/>
    </row>
    <row r="1469" spans="2:3" hidden="1">
      <c r="B1469" s="2"/>
      <c r="C1469" s="2"/>
    </row>
    <row r="1470" spans="2:3" hidden="1">
      <c r="B1470" s="2"/>
      <c r="C1470" s="2"/>
    </row>
    <row r="1471" spans="2:3" hidden="1">
      <c r="B1471" s="2"/>
      <c r="C1471" s="2"/>
    </row>
    <row r="1472" spans="2:3" hidden="1">
      <c r="B1472" s="2"/>
      <c r="C1472" s="2"/>
    </row>
    <row r="1473" spans="2:3" hidden="1">
      <c r="B1473" s="2"/>
      <c r="C1473" s="2"/>
    </row>
    <row r="1474" spans="2:3" hidden="1">
      <c r="B1474" s="2"/>
      <c r="C1474" s="2"/>
    </row>
    <row r="1475" spans="2:3" hidden="1">
      <c r="B1475" s="2"/>
      <c r="C1475" s="2"/>
    </row>
    <row r="1476" spans="2:3" hidden="1">
      <c r="B1476" s="2"/>
      <c r="C1476" s="2"/>
    </row>
    <row r="1477" spans="2:3" hidden="1">
      <c r="B1477" s="2"/>
      <c r="C1477" s="2"/>
    </row>
    <row r="1478" spans="2:3" hidden="1">
      <c r="B1478" s="2"/>
      <c r="C1478" s="2"/>
    </row>
    <row r="1479" spans="2:3" hidden="1">
      <c r="B1479" s="2"/>
      <c r="C1479" s="2"/>
    </row>
    <row r="1480" spans="2:3" hidden="1">
      <c r="B1480" s="2"/>
      <c r="C1480" s="2"/>
    </row>
    <row r="1481" spans="2:3" hidden="1">
      <c r="B1481" s="2"/>
      <c r="C1481" s="2"/>
    </row>
    <row r="1482" spans="2:3" hidden="1">
      <c r="B1482" s="2"/>
      <c r="C1482" s="2"/>
    </row>
    <row r="1483" spans="2:3" hidden="1">
      <c r="B1483" s="2"/>
      <c r="C1483" s="2"/>
    </row>
    <row r="1484" spans="2:3" hidden="1">
      <c r="B1484" s="2"/>
      <c r="C1484" s="2"/>
    </row>
    <row r="1485" spans="2:3" hidden="1">
      <c r="B1485" s="2"/>
      <c r="C1485" s="2"/>
    </row>
    <row r="1486" spans="2:3" hidden="1">
      <c r="B1486" s="2"/>
      <c r="C1486" s="2"/>
    </row>
    <row r="1487" spans="2:3" hidden="1">
      <c r="B1487" s="2"/>
      <c r="C1487" s="2"/>
    </row>
    <row r="1488" spans="2:3" hidden="1">
      <c r="B1488" s="2"/>
      <c r="C1488" s="2"/>
    </row>
    <row r="1489" spans="2:3" hidden="1">
      <c r="B1489" s="2"/>
      <c r="C1489" s="2"/>
    </row>
    <row r="1490" spans="2:3" hidden="1">
      <c r="B1490" s="2"/>
      <c r="C1490" s="2"/>
    </row>
    <row r="1491" spans="2:3" hidden="1">
      <c r="B1491" s="2"/>
      <c r="C1491" s="2"/>
    </row>
    <row r="1492" spans="2:3" hidden="1">
      <c r="B1492" s="2"/>
      <c r="C1492" s="2"/>
    </row>
    <row r="1493" spans="2:3" hidden="1">
      <c r="B1493" s="2"/>
      <c r="C1493" s="2"/>
    </row>
    <row r="1494" spans="2:3" hidden="1">
      <c r="B1494" s="2"/>
      <c r="C1494" s="2"/>
    </row>
    <row r="1495" spans="2:3" hidden="1">
      <c r="B1495" s="2"/>
      <c r="C1495" s="2"/>
    </row>
    <row r="1496" spans="2:3" hidden="1">
      <c r="B1496" s="2"/>
      <c r="C1496" s="2"/>
    </row>
    <row r="1497" spans="2:3" hidden="1">
      <c r="B1497" s="2"/>
      <c r="C1497" s="2"/>
    </row>
    <row r="1498" spans="2:3" hidden="1">
      <c r="B1498" s="2"/>
      <c r="C1498" s="2"/>
    </row>
    <row r="1499" spans="2:3" hidden="1">
      <c r="B1499" s="2"/>
      <c r="C1499" s="2"/>
    </row>
    <row r="1500" spans="2:3" hidden="1">
      <c r="B1500" s="2"/>
      <c r="C1500" s="2"/>
    </row>
    <row r="1501" spans="2:3" hidden="1">
      <c r="B1501" s="2"/>
      <c r="C1501" s="2"/>
    </row>
    <row r="1502" spans="2:3" hidden="1">
      <c r="B1502" s="2"/>
      <c r="C1502" s="2"/>
    </row>
    <row r="1503" spans="2:3" hidden="1">
      <c r="B1503" s="2"/>
      <c r="C1503" s="2"/>
    </row>
    <row r="1504" spans="2:3" hidden="1">
      <c r="B1504" s="2"/>
      <c r="C1504" s="2"/>
    </row>
    <row r="1505" spans="2:3" hidden="1">
      <c r="B1505" s="2"/>
      <c r="C1505" s="2"/>
    </row>
    <row r="1506" spans="2:3" hidden="1">
      <c r="B1506" s="2"/>
      <c r="C1506" s="2"/>
    </row>
    <row r="1507" spans="2:3" hidden="1">
      <c r="B1507" s="2"/>
      <c r="C1507" s="2"/>
    </row>
    <row r="1508" spans="2:3" hidden="1">
      <c r="B1508" s="2"/>
      <c r="C1508" s="2"/>
    </row>
    <row r="1509" spans="2:3" hidden="1">
      <c r="B1509" s="2"/>
      <c r="C1509" s="2"/>
    </row>
    <row r="1510" spans="2:3" hidden="1">
      <c r="B1510" s="2"/>
      <c r="C1510" s="2"/>
    </row>
    <row r="1511" spans="2:3" hidden="1">
      <c r="B1511" s="2"/>
      <c r="C1511" s="2"/>
    </row>
    <row r="1512" spans="2:3" hidden="1">
      <c r="B1512" s="2"/>
      <c r="C1512" s="2"/>
    </row>
    <row r="1513" spans="2:3" hidden="1">
      <c r="B1513" s="2"/>
      <c r="C1513" s="2"/>
    </row>
    <row r="1514" spans="2:3" hidden="1">
      <c r="B1514" s="2"/>
      <c r="C1514" s="2"/>
    </row>
    <row r="1515" spans="2:3" hidden="1">
      <c r="B1515" s="2"/>
      <c r="C1515" s="2"/>
    </row>
    <row r="1516" spans="2:3" hidden="1">
      <c r="B1516" s="2"/>
      <c r="C1516" s="2"/>
    </row>
    <row r="1517" spans="2:3" hidden="1">
      <c r="B1517" s="2"/>
      <c r="C1517" s="2"/>
    </row>
    <row r="1518" spans="2:3" hidden="1">
      <c r="B1518" s="2"/>
      <c r="C1518" s="2"/>
    </row>
    <row r="1519" spans="2:3" hidden="1">
      <c r="B1519" s="2"/>
      <c r="C1519" s="2"/>
    </row>
    <row r="1520" spans="2:3" hidden="1">
      <c r="B1520" s="2"/>
      <c r="C1520" s="2"/>
    </row>
    <row r="1521" spans="2:3" hidden="1">
      <c r="B1521" s="2"/>
      <c r="C1521" s="2"/>
    </row>
    <row r="1522" spans="2:3" hidden="1">
      <c r="B1522" s="2"/>
      <c r="C1522" s="2"/>
    </row>
    <row r="1523" spans="2:3" hidden="1">
      <c r="B1523" s="2"/>
      <c r="C1523" s="2"/>
    </row>
    <row r="1524" spans="2:3" hidden="1">
      <c r="B1524" s="2"/>
      <c r="C1524" s="2"/>
    </row>
    <row r="1525" spans="2:3" hidden="1">
      <c r="B1525" s="2"/>
      <c r="C1525" s="2"/>
    </row>
    <row r="1526" spans="2:3" hidden="1">
      <c r="B1526" s="2"/>
      <c r="C1526" s="2"/>
    </row>
    <row r="1527" spans="2:3" hidden="1">
      <c r="B1527" s="2"/>
      <c r="C1527" s="2"/>
    </row>
    <row r="1528" spans="2:3" hidden="1">
      <c r="B1528" s="2"/>
      <c r="C1528" s="2"/>
    </row>
    <row r="1529" spans="2:3" hidden="1">
      <c r="B1529" s="2"/>
      <c r="C1529" s="2"/>
    </row>
    <row r="1530" spans="2:3" hidden="1">
      <c r="B1530" s="2"/>
      <c r="C1530" s="2"/>
    </row>
    <row r="1531" spans="2:3" hidden="1">
      <c r="B1531" s="2"/>
      <c r="C1531" s="2"/>
    </row>
    <row r="1532" spans="2:3" hidden="1">
      <c r="B1532" s="2"/>
      <c r="C1532" s="2"/>
    </row>
    <row r="1533" spans="2:3" hidden="1">
      <c r="B1533" s="2"/>
      <c r="C1533" s="2"/>
    </row>
    <row r="1534" spans="2:3" hidden="1">
      <c r="B1534" s="2"/>
      <c r="C1534" s="2"/>
    </row>
    <row r="1535" spans="2:3" hidden="1">
      <c r="B1535" s="2"/>
      <c r="C1535" s="2"/>
    </row>
    <row r="1536" spans="2:3" hidden="1">
      <c r="B1536" s="2"/>
      <c r="C1536" s="2"/>
    </row>
    <row r="1537" spans="2:3" hidden="1">
      <c r="B1537" s="2"/>
      <c r="C1537" s="2"/>
    </row>
    <row r="1538" spans="2:3" hidden="1">
      <c r="B1538" s="2"/>
      <c r="C1538" s="2"/>
    </row>
    <row r="1539" spans="2:3" hidden="1">
      <c r="B1539" s="2"/>
      <c r="C1539" s="2"/>
    </row>
    <row r="1540" spans="2:3" hidden="1">
      <c r="B1540" s="2"/>
      <c r="C1540" s="2"/>
    </row>
    <row r="1541" spans="2:3" hidden="1">
      <c r="B1541" s="2"/>
      <c r="C1541" s="2"/>
    </row>
    <row r="1542" spans="2:3" hidden="1">
      <c r="B1542" s="2"/>
      <c r="C1542" s="2"/>
    </row>
    <row r="1543" spans="2:3" hidden="1">
      <c r="B1543" s="2"/>
      <c r="C1543" s="2"/>
    </row>
    <row r="1544" spans="2:3" hidden="1">
      <c r="B1544" s="2"/>
      <c r="C1544" s="2"/>
    </row>
    <row r="1545" spans="2:3" hidden="1">
      <c r="B1545" s="2"/>
      <c r="C1545" s="2"/>
    </row>
    <row r="1546" spans="2:3" hidden="1">
      <c r="B1546" s="2"/>
      <c r="C1546" s="2"/>
    </row>
    <row r="1547" spans="2:3" hidden="1">
      <c r="B1547" s="2"/>
      <c r="C1547" s="2"/>
    </row>
    <row r="1548" spans="2:3" hidden="1">
      <c r="B1548" s="2"/>
      <c r="C1548" s="2"/>
    </row>
    <row r="1549" spans="2:3" hidden="1">
      <c r="B1549" s="2"/>
      <c r="C1549" s="2"/>
    </row>
    <row r="1550" spans="2:3" hidden="1">
      <c r="B1550" s="2"/>
      <c r="C1550" s="2"/>
    </row>
    <row r="1551" spans="2:3" hidden="1">
      <c r="B1551" s="2"/>
      <c r="C1551" s="2"/>
    </row>
    <row r="1552" spans="2:3" hidden="1">
      <c r="B1552" s="2"/>
      <c r="C1552" s="2"/>
    </row>
    <row r="1553" spans="2:3" hidden="1">
      <c r="B1553" s="2"/>
      <c r="C1553" s="2"/>
    </row>
    <row r="1554" spans="2:3" hidden="1">
      <c r="B1554" s="2"/>
      <c r="C1554" s="2"/>
    </row>
    <row r="1555" spans="2:3" hidden="1">
      <c r="B1555" s="2"/>
      <c r="C1555" s="2"/>
    </row>
    <row r="1556" spans="2:3" hidden="1">
      <c r="B1556" s="2"/>
      <c r="C1556" s="2"/>
    </row>
    <row r="1557" spans="2:3" hidden="1">
      <c r="B1557" s="2"/>
      <c r="C1557" s="2"/>
    </row>
    <row r="1558" spans="2:3" hidden="1">
      <c r="B1558" s="2"/>
      <c r="C1558" s="2"/>
    </row>
    <row r="1559" spans="2:3" hidden="1">
      <c r="B1559" s="2"/>
      <c r="C1559" s="2"/>
    </row>
    <row r="1560" spans="2:3" hidden="1">
      <c r="B1560" s="2"/>
      <c r="C1560" s="2"/>
    </row>
    <row r="1561" spans="2:3" hidden="1">
      <c r="B1561" s="2"/>
      <c r="C1561" s="2"/>
    </row>
    <row r="1562" spans="2:3" hidden="1">
      <c r="B1562" s="2"/>
      <c r="C1562" s="2"/>
    </row>
    <row r="1563" spans="2:3" hidden="1">
      <c r="B1563" s="2"/>
      <c r="C1563" s="2"/>
    </row>
    <row r="1564" spans="2:3" hidden="1">
      <c r="B1564" s="2"/>
      <c r="C1564" s="2"/>
    </row>
    <row r="1565" spans="2:3" hidden="1">
      <c r="B1565" s="2"/>
      <c r="C1565" s="2"/>
    </row>
    <row r="1566" spans="2:3" hidden="1">
      <c r="B1566" s="2"/>
      <c r="C1566" s="2"/>
    </row>
    <row r="1567" spans="2:3" hidden="1">
      <c r="B1567" s="2"/>
      <c r="C1567" s="2"/>
    </row>
    <row r="1568" spans="2:3" hidden="1">
      <c r="B1568" s="2"/>
      <c r="C1568" s="2"/>
    </row>
    <row r="1569" spans="2:3" hidden="1">
      <c r="B1569" s="2"/>
      <c r="C1569" s="2"/>
    </row>
    <row r="1570" spans="2:3" hidden="1">
      <c r="B1570" s="2"/>
      <c r="C1570" s="2"/>
    </row>
    <row r="1571" spans="2:3" hidden="1">
      <c r="B1571" s="2"/>
      <c r="C1571" s="2"/>
    </row>
    <row r="1572" spans="2:3" hidden="1">
      <c r="B1572" s="2"/>
      <c r="C1572" s="2"/>
    </row>
    <row r="1573" spans="2:3" hidden="1">
      <c r="B1573" s="2"/>
      <c r="C1573" s="2"/>
    </row>
    <row r="1574" spans="2:3" hidden="1">
      <c r="B1574" s="2"/>
      <c r="C1574" s="2"/>
    </row>
    <row r="1575" spans="2:3" hidden="1">
      <c r="B1575" s="2"/>
      <c r="C1575" s="2"/>
    </row>
    <row r="1576" spans="2:3" hidden="1">
      <c r="B1576" s="2"/>
      <c r="C1576" s="2"/>
    </row>
    <row r="1577" spans="2:3" hidden="1">
      <c r="B1577" s="2"/>
      <c r="C1577" s="2"/>
    </row>
    <row r="1578" spans="2:3" hidden="1">
      <c r="B1578" s="2"/>
      <c r="C1578" s="2"/>
    </row>
    <row r="1579" spans="2:3" hidden="1">
      <c r="B1579" s="2"/>
      <c r="C1579" s="2"/>
    </row>
    <row r="1580" spans="2:3" hidden="1">
      <c r="B1580" s="2"/>
      <c r="C1580" s="2"/>
    </row>
    <row r="1581" spans="2:3" hidden="1">
      <c r="B1581" s="2"/>
      <c r="C1581" s="2"/>
    </row>
    <row r="1582" spans="2:3" hidden="1">
      <c r="B1582" s="2"/>
      <c r="C1582" s="2"/>
    </row>
    <row r="1583" spans="2:3" hidden="1">
      <c r="B1583" s="2"/>
      <c r="C1583" s="2"/>
    </row>
    <row r="1584" spans="2:3" hidden="1">
      <c r="B1584" s="2"/>
      <c r="C1584" s="2"/>
    </row>
    <row r="1585" spans="2:3" hidden="1">
      <c r="B1585" s="2"/>
      <c r="C1585" s="2"/>
    </row>
    <row r="1586" spans="2:3" hidden="1">
      <c r="B1586" s="2"/>
      <c r="C1586" s="2"/>
    </row>
    <row r="1587" spans="2:3" hidden="1">
      <c r="B1587" s="2"/>
      <c r="C1587" s="2"/>
    </row>
    <row r="1588" spans="2:3" hidden="1">
      <c r="B1588" s="2"/>
      <c r="C1588" s="2"/>
    </row>
    <row r="1589" spans="2:3" hidden="1">
      <c r="B1589" s="2"/>
      <c r="C1589" s="2"/>
    </row>
    <row r="1590" spans="2:3" hidden="1">
      <c r="B1590" s="2"/>
      <c r="C1590" s="2"/>
    </row>
    <row r="1591" spans="2:3" hidden="1">
      <c r="B1591" s="2"/>
      <c r="C1591" s="2"/>
    </row>
    <row r="1592" spans="2:3" hidden="1">
      <c r="B1592" s="2"/>
      <c r="C1592" s="2"/>
    </row>
    <row r="1593" spans="2:3" hidden="1">
      <c r="B1593" s="2"/>
      <c r="C1593" s="2"/>
    </row>
    <row r="1594" spans="2:3" hidden="1">
      <c r="B1594" s="2"/>
      <c r="C1594" s="2"/>
    </row>
    <row r="1595" spans="2:3" hidden="1">
      <c r="B1595" s="2"/>
      <c r="C1595" s="2"/>
    </row>
    <row r="1596" spans="2:3" hidden="1">
      <c r="B1596" s="2"/>
      <c r="C1596" s="2"/>
    </row>
    <row r="1597" spans="2:3" hidden="1">
      <c r="B1597" s="2"/>
      <c r="C1597" s="2"/>
    </row>
    <row r="1598" spans="2:3" hidden="1">
      <c r="B1598" s="2"/>
      <c r="C1598" s="2"/>
    </row>
    <row r="1599" spans="2:3" hidden="1">
      <c r="B1599" s="2"/>
      <c r="C1599" s="2"/>
    </row>
    <row r="1600" spans="2:3" hidden="1">
      <c r="B1600" s="2"/>
      <c r="C1600" s="2"/>
    </row>
    <row r="1601" spans="2:3" hidden="1">
      <c r="B1601" s="2"/>
      <c r="C1601" s="2"/>
    </row>
    <row r="1602" spans="2:3" hidden="1">
      <c r="B1602" s="2"/>
      <c r="C1602" s="2"/>
    </row>
    <row r="1603" spans="2:3" hidden="1">
      <c r="B1603" s="2"/>
      <c r="C1603" s="2"/>
    </row>
    <row r="1604" spans="2:3" hidden="1">
      <c r="B1604" s="2"/>
      <c r="C1604" s="2"/>
    </row>
    <row r="1605" spans="2:3" hidden="1">
      <c r="B1605" s="2"/>
      <c r="C1605" s="2"/>
    </row>
    <row r="1606" spans="2:3" hidden="1">
      <c r="B1606" s="2"/>
      <c r="C1606" s="2"/>
    </row>
    <row r="1607" spans="2:3" hidden="1">
      <c r="B1607" s="2"/>
      <c r="C1607" s="2"/>
    </row>
    <row r="1608" spans="2:3" hidden="1">
      <c r="B1608" s="2"/>
      <c r="C1608" s="2"/>
    </row>
    <row r="1609" spans="2:3" hidden="1">
      <c r="B1609" s="2"/>
      <c r="C1609" s="2"/>
    </row>
    <row r="1610" spans="2:3" hidden="1">
      <c r="B1610" s="2"/>
      <c r="C1610" s="2"/>
    </row>
    <row r="1611" spans="2:3" hidden="1">
      <c r="B1611" s="2"/>
      <c r="C1611" s="2"/>
    </row>
    <row r="1612" spans="2:3" hidden="1">
      <c r="B1612" s="2"/>
      <c r="C1612" s="2"/>
    </row>
    <row r="1613" spans="2:3" hidden="1">
      <c r="B1613" s="2"/>
      <c r="C1613" s="2"/>
    </row>
    <row r="1614" spans="2:3" hidden="1">
      <c r="B1614" s="2"/>
      <c r="C1614" s="2"/>
    </row>
    <row r="1615" spans="2:3" hidden="1">
      <c r="B1615" s="2"/>
      <c r="C1615" s="2"/>
    </row>
    <row r="1616" spans="2:3" hidden="1">
      <c r="B1616" s="2"/>
      <c r="C1616" s="2"/>
    </row>
    <row r="1617" spans="2:3" hidden="1">
      <c r="B1617" s="2"/>
      <c r="C1617" s="2"/>
    </row>
    <row r="1618" spans="2:3" hidden="1">
      <c r="B1618" s="2"/>
      <c r="C1618" s="2"/>
    </row>
    <row r="1619" spans="2:3" hidden="1">
      <c r="B1619" s="2"/>
      <c r="C1619" s="2"/>
    </row>
    <row r="1620" spans="2:3" hidden="1">
      <c r="B1620" s="2"/>
      <c r="C1620" s="2"/>
    </row>
    <row r="1621" spans="2:3" hidden="1">
      <c r="B1621" s="2"/>
      <c r="C1621" s="2"/>
    </row>
    <row r="1622" spans="2:3" hidden="1">
      <c r="B1622" s="2"/>
      <c r="C1622" s="2"/>
    </row>
    <row r="1623" spans="2:3" hidden="1">
      <c r="B1623" s="2"/>
      <c r="C1623" s="2"/>
    </row>
    <row r="1624" spans="2:3" hidden="1">
      <c r="B1624" s="2"/>
      <c r="C1624" s="2"/>
    </row>
    <row r="1625" spans="2:3" hidden="1">
      <c r="B1625" s="2"/>
      <c r="C1625" s="2"/>
    </row>
    <row r="1626" spans="2:3" hidden="1">
      <c r="B1626" s="2"/>
      <c r="C1626" s="2"/>
    </row>
    <row r="1627" spans="2:3" hidden="1">
      <c r="B1627" s="2"/>
      <c r="C1627" s="2"/>
    </row>
    <row r="1628" spans="2:3" hidden="1">
      <c r="B1628" s="2"/>
      <c r="C1628" s="2"/>
    </row>
    <row r="1629" spans="2:3" hidden="1">
      <c r="B1629" s="2"/>
      <c r="C1629" s="2"/>
    </row>
    <row r="1630" spans="2:3" hidden="1">
      <c r="B1630" s="2"/>
      <c r="C1630" s="2"/>
    </row>
    <row r="1631" spans="2:3" hidden="1">
      <c r="B1631" s="2"/>
      <c r="C1631" s="2"/>
    </row>
    <row r="1632" spans="2:3" hidden="1">
      <c r="B1632" s="2"/>
      <c r="C1632" s="2"/>
    </row>
    <row r="1633" spans="2:3" hidden="1">
      <c r="B1633" s="2"/>
      <c r="C1633" s="2"/>
    </row>
    <row r="1634" spans="2:3" hidden="1">
      <c r="B1634" s="2"/>
      <c r="C1634" s="2"/>
    </row>
    <row r="1635" spans="2:3" hidden="1">
      <c r="B1635" s="2"/>
      <c r="C1635" s="2"/>
    </row>
    <row r="1636" spans="2:3" hidden="1">
      <c r="B1636" s="2"/>
      <c r="C1636" s="2"/>
    </row>
    <row r="1637" spans="2:3" hidden="1">
      <c r="B1637" s="2"/>
      <c r="C1637" s="2"/>
    </row>
    <row r="1638" spans="2:3" hidden="1">
      <c r="B1638" s="2"/>
      <c r="C1638" s="2"/>
    </row>
    <row r="1639" spans="2:3" hidden="1">
      <c r="B1639" s="2"/>
      <c r="C1639" s="2"/>
    </row>
    <row r="1640" spans="2:3" hidden="1">
      <c r="B1640" s="2"/>
      <c r="C1640" s="2"/>
    </row>
    <row r="1641" spans="2:3" hidden="1">
      <c r="B1641" s="2"/>
      <c r="C1641" s="2"/>
    </row>
    <row r="1642" spans="2:3" hidden="1">
      <c r="B1642" s="2"/>
      <c r="C1642" s="2"/>
    </row>
    <row r="1643" spans="2:3" hidden="1">
      <c r="B1643" s="2"/>
      <c r="C1643" s="2"/>
    </row>
    <row r="1644" spans="2:3" hidden="1">
      <c r="B1644" s="2"/>
      <c r="C1644" s="2"/>
    </row>
    <row r="1645" spans="2:3" hidden="1">
      <c r="B1645" s="2"/>
      <c r="C1645" s="2"/>
    </row>
    <row r="1646" spans="2:3" hidden="1">
      <c r="B1646" s="2"/>
      <c r="C1646" s="2"/>
    </row>
    <row r="1647" spans="2:3" hidden="1">
      <c r="B1647" s="2"/>
      <c r="C1647" s="2"/>
    </row>
    <row r="1648" spans="2:3" hidden="1">
      <c r="B1648" s="2"/>
      <c r="C1648" s="2"/>
    </row>
    <row r="1649" spans="2:3" hidden="1">
      <c r="B1649" s="2"/>
      <c r="C1649" s="2"/>
    </row>
    <row r="1650" spans="2:3" hidden="1">
      <c r="B1650" s="2"/>
      <c r="C1650" s="2"/>
    </row>
    <row r="1651" spans="2:3" hidden="1">
      <c r="B1651" s="2"/>
      <c r="C1651" s="2"/>
    </row>
    <row r="1652" spans="2:3" hidden="1">
      <c r="B1652" s="2"/>
      <c r="C1652" s="2"/>
    </row>
    <row r="1653" spans="2:3" hidden="1">
      <c r="B1653" s="2"/>
      <c r="C1653" s="2"/>
    </row>
    <row r="1654" spans="2:3" hidden="1">
      <c r="B1654" s="2"/>
      <c r="C1654" s="2"/>
    </row>
    <row r="1655" spans="2:3" hidden="1">
      <c r="B1655" s="2"/>
      <c r="C1655" s="2"/>
    </row>
    <row r="1656" spans="2:3" hidden="1">
      <c r="B1656" s="2"/>
      <c r="C1656" s="2"/>
    </row>
    <row r="1657" spans="2:3" hidden="1">
      <c r="B1657" s="2"/>
      <c r="C1657" s="2"/>
    </row>
    <row r="1658" spans="2:3" hidden="1">
      <c r="B1658" s="2"/>
      <c r="C1658" s="2"/>
    </row>
    <row r="1659" spans="2:3" hidden="1">
      <c r="B1659" s="2"/>
      <c r="C1659" s="2"/>
    </row>
    <row r="1660" spans="2:3" hidden="1">
      <c r="B1660" s="2"/>
      <c r="C1660" s="2"/>
    </row>
    <row r="1661" spans="2:3" hidden="1">
      <c r="B1661" s="2"/>
      <c r="C1661" s="2"/>
    </row>
    <row r="1662" spans="2:3" hidden="1">
      <c r="B1662" s="2"/>
      <c r="C1662" s="2"/>
    </row>
    <row r="1663" spans="2:3" hidden="1">
      <c r="B1663" s="2"/>
      <c r="C1663" s="2"/>
    </row>
    <row r="1664" spans="2:3" hidden="1">
      <c r="B1664" s="2"/>
      <c r="C1664" s="2"/>
    </row>
    <row r="1665" spans="2:3" hidden="1">
      <c r="B1665" s="2"/>
      <c r="C1665" s="2"/>
    </row>
    <row r="1666" spans="2:3" hidden="1">
      <c r="B1666" s="2"/>
      <c r="C1666" s="2"/>
    </row>
    <row r="1667" spans="2:3" hidden="1">
      <c r="B1667" s="2"/>
      <c r="C1667" s="2"/>
    </row>
    <row r="1668" spans="2:3" hidden="1">
      <c r="B1668" s="2"/>
      <c r="C1668" s="2"/>
    </row>
    <row r="1669" spans="2:3" hidden="1">
      <c r="B1669" s="2"/>
      <c r="C1669" s="2"/>
    </row>
    <row r="1670" spans="2:3" hidden="1">
      <c r="B1670" s="2"/>
      <c r="C1670" s="2"/>
    </row>
    <row r="1671" spans="2:3" hidden="1">
      <c r="B1671" s="2"/>
      <c r="C1671" s="2"/>
    </row>
    <row r="1672" spans="2:3" hidden="1">
      <c r="B1672" s="2"/>
      <c r="C1672" s="2"/>
    </row>
    <row r="1673" spans="2:3" hidden="1">
      <c r="B1673" s="2"/>
      <c r="C1673" s="2"/>
    </row>
    <row r="1674" spans="2:3" hidden="1">
      <c r="B1674" s="2"/>
      <c r="C1674" s="2"/>
    </row>
    <row r="1675" spans="2:3" hidden="1">
      <c r="B1675" s="2"/>
      <c r="C1675" s="2"/>
    </row>
    <row r="1676" spans="2:3" hidden="1">
      <c r="B1676" s="2"/>
      <c r="C1676" s="2"/>
    </row>
    <row r="1677" spans="2:3" hidden="1">
      <c r="B1677" s="2"/>
      <c r="C1677" s="2"/>
    </row>
    <row r="1678" spans="2:3" hidden="1">
      <c r="B1678" s="2"/>
      <c r="C1678" s="2"/>
    </row>
    <row r="1679" spans="2:3" hidden="1">
      <c r="B1679" s="2"/>
      <c r="C1679" s="2"/>
    </row>
    <row r="1680" spans="2:3" hidden="1">
      <c r="B1680" s="2"/>
      <c r="C1680" s="2"/>
    </row>
    <row r="1681" spans="2:3" hidden="1">
      <c r="B1681" s="2"/>
      <c r="C1681" s="2"/>
    </row>
    <row r="1682" spans="2:3" hidden="1">
      <c r="B1682" s="2"/>
      <c r="C1682" s="2"/>
    </row>
    <row r="1683" spans="2:3" hidden="1">
      <c r="B1683" s="2"/>
      <c r="C1683" s="2"/>
    </row>
    <row r="1684" spans="2:3" hidden="1">
      <c r="B1684" s="2"/>
      <c r="C1684" s="2"/>
    </row>
    <row r="1685" spans="2:3" hidden="1">
      <c r="B1685" s="2"/>
      <c r="C1685" s="2"/>
    </row>
    <row r="1686" spans="2:3" hidden="1">
      <c r="B1686" s="2"/>
      <c r="C1686" s="2"/>
    </row>
    <row r="1687" spans="2:3" hidden="1">
      <c r="B1687" s="2"/>
      <c r="C1687" s="2"/>
    </row>
    <row r="1688" spans="2:3" hidden="1">
      <c r="B1688" s="2"/>
      <c r="C1688" s="2"/>
    </row>
    <row r="1689" spans="2:3" hidden="1">
      <c r="B1689" s="2"/>
      <c r="C1689" s="2"/>
    </row>
    <row r="1690" spans="2:3" hidden="1">
      <c r="B1690" s="2"/>
      <c r="C1690" s="2"/>
    </row>
    <row r="1691" spans="2:3" hidden="1">
      <c r="B1691" s="2"/>
      <c r="C1691" s="2"/>
    </row>
    <row r="1692" spans="2:3" hidden="1">
      <c r="B1692" s="2"/>
      <c r="C1692" s="2"/>
    </row>
    <row r="1693" spans="2:3" hidden="1">
      <c r="B1693" s="2"/>
      <c r="C1693" s="2"/>
    </row>
    <row r="1694" spans="2:3" hidden="1">
      <c r="B1694" s="2"/>
      <c r="C1694" s="2"/>
    </row>
    <row r="1695" spans="2:3" hidden="1">
      <c r="B1695" s="2"/>
      <c r="C1695" s="2"/>
    </row>
    <row r="1696" spans="2:3" hidden="1">
      <c r="B1696" s="2"/>
      <c r="C1696" s="2"/>
    </row>
    <row r="1697" spans="2:3" hidden="1">
      <c r="B1697" s="2"/>
      <c r="C1697" s="2"/>
    </row>
    <row r="1698" spans="2:3" hidden="1">
      <c r="B1698" s="2"/>
      <c r="C1698" s="2"/>
    </row>
    <row r="1699" spans="2:3" hidden="1">
      <c r="B1699" s="2"/>
      <c r="C1699" s="2"/>
    </row>
    <row r="1700" spans="2:3" hidden="1">
      <c r="B1700" s="2"/>
      <c r="C1700" s="2"/>
    </row>
    <row r="1701" spans="2:3" hidden="1">
      <c r="B1701" s="2"/>
      <c r="C1701" s="2"/>
    </row>
    <row r="1702" spans="2:3" hidden="1">
      <c r="B1702" s="2"/>
      <c r="C1702" s="2"/>
    </row>
    <row r="1703" spans="2:3" hidden="1">
      <c r="B1703" s="2"/>
      <c r="C1703" s="2"/>
    </row>
    <row r="1704" spans="2:3" hidden="1">
      <c r="B1704" s="2"/>
      <c r="C1704" s="2"/>
    </row>
    <row r="1705" spans="2:3" hidden="1">
      <c r="B1705" s="2"/>
      <c r="C1705" s="2"/>
    </row>
    <row r="1706" spans="2:3" hidden="1">
      <c r="B1706" s="2"/>
      <c r="C1706" s="2"/>
    </row>
    <row r="1707" spans="2:3" hidden="1">
      <c r="B1707" s="2"/>
      <c r="C1707" s="2"/>
    </row>
    <row r="1708" spans="2:3" hidden="1">
      <c r="B1708" s="2"/>
      <c r="C1708" s="2"/>
    </row>
    <row r="1709" spans="2:3" hidden="1">
      <c r="B1709" s="2"/>
      <c r="C1709" s="2"/>
    </row>
    <row r="1710" spans="2:3" hidden="1">
      <c r="B1710" s="2"/>
      <c r="C1710" s="2"/>
    </row>
    <row r="1711" spans="2:3" hidden="1">
      <c r="B1711" s="2"/>
      <c r="C1711" s="2"/>
    </row>
    <row r="1712" spans="2:3" hidden="1">
      <c r="B1712" s="2"/>
      <c r="C1712" s="2"/>
    </row>
    <row r="1713" spans="2:3" hidden="1">
      <c r="B1713" s="2"/>
      <c r="C1713" s="2"/>
    </row>
    <row r="1714" spans="2:3" hidden="1">
      <c r="B1714" s="2"/>
      <c r="C1714" s="2"/>
    </row>
    <row r="1715" spans="2:3" hidden="1">
      <c r="B1715" s="2"/>
      <c r="C1715" s="2"/>
    </row>
    <row r="1716" spans="2:3" hidden="1">
      <c r="B1716" s="2"/>
      <c r="C1716" s="2"/>
    </row>
    <row r="1717" spans="2:3" hidden="1">
      <c r="B1717" s="2"/>
      <c r="C1717" s="2"/>
    </row>
    <row r="1718" spans="2:3" hidden="1">
      <c r="B1718" s="2"/>
      <c r="C1718" s="2"/>
    </row>
    <row r="1719" spans="2:3" hidden="1">
      <c r="B1719" s="2"/>
      <c r="C1719" s="2"/>
    </row>
    <row r="1720" spans="2:3" hidden="1">
      <c r="B1720" s="2"/>
      <c r="C1720" s="2"/>
    </row>
    <row r="1721" spans="2:3" hidden="1">
      <c r="B1721" s="2"/>
      <c r="C1721" s="2"/>
    </row>
    <row r="1722" spans="2:3" hidden="1">
      <c r="B1722" s="2"/>
      <c r="C1722" s="2"/>
    </row>
    <row r="1723" spans="2:3" hidden="1">
      <c r="B1723" s="2"/>
      <c r="C1723" s="2"/>
    </row>
    <row r="1724" spans="2:3" hidden="1">
      <c r="B1724" s="2"/>
      <c r="C1724" s="2"/>
    </row>
    <row r="1725" spans="2:3" hidden="1">
      <c r="B1725" s="2"/>
      <c r="C1725" s="2"/>
    </row>
    <row r="1726" spans="2:3" hidden="1">
      <c r="B1726" s="2"/>
      <c r="C1726" s="2"/>
    </row>
    <row r="1727" spans="2:3" hidden="1">
      <c r="B1727" s="2"/>
      <c r="C1727" s="2"/>
    </row>
    <row r="1728" spans="2:3" hidden="1">
      <c r="B1728" s="2"/>
      <c r="C1728" s="2"/>
    </row>
    <row r="1729" spans="2:3" hidden="1">
      <c r="B1729" s="2"/>
      <c r="C1729" s="2"/>
    </row>
    <row r="1730" spans="2:3" hidden="1">
      <c r="B1730" s="2"/>
      <c r="C1730" s="2"/>
    </row>
    <row r="1731" spans="2:3" hidden="1">
      <c r="B1731" s="2"/>
      <c r="C1731" s="2"/>
    </row>
    <row r="1732" spans="2:3" hidden="1">
      <c r="B1732" s="2"/>
      <c r="C1732" s="2"/>
    </row>
    <row r="1733" spans="2:3" hidden="1">
      <c r="B1733" s="2"/>
      <c r="C1733" s="2"/>
    </row>
    <row r="1734" spans="2:3" hidden="1">
      <c r="B1734" s="2"/>
      <c r="C1734" s="2"/>
    </row>
    <row r="1735" spans="2:3" hidden="1">
      <c r="B1735" s="2"/>
      <c r="C1735" s="2"/>
    </row>
    <row r="1736" spans="2:3" hidden="1">
      <c r="B1736" s="2"/>
      <c r="C1736" s="2"/>
    </row>
    <row r="1737" spans="2:3" hidden="1">
      <c r="B1737" s="2"/>
      <c r="C1737" s="2"/>
    </row>
    <row r="1738" spans="2:3" hidden="1">
      <c r="B1738" s="2"/>
      <c r="C1738" s="2"/>
    </row>
    <row r="1739" spans="2:3" hidden="1">
      <c r="B1739" s="2"/>
      <c r="C1739" s="2"/>
    </row>
    <row r="1740" spans="2:3" hidden="1">
      <c r="B1740" s="2"/>
      <c r="C1740" s="2"/>
    </row>
    <row r="1741" spans="2:3" hidden="1">
      <c r="B1741" s="2"/>
      <c r="C1741" s="2"/>
    </row>
    <row r="1742" spans="2:3" hidden="1">
      <c r="B1742" s="2"/>
      <c r="C1742" s="2"/>
    </row>
    <row r="1743" spans="2:3" hidden="1">
      <c r="B1743" s="2"/>
      <c r="C1743" s="2"/>
    </row>
    <row r="1744" spans="2:3" hidden="1">
      <c r="B1744" s="2"/>
      <c r="C1744" s="2"/>
    </row>
    <row r="1745" spans="2:3" hidden="1">
      <c r="B1745" s="2"/>
      <c r="C1745" s="2"/>
    </row>
    <row r="1746" spans="2:3" hidden="1">
      <c r="B1746" s="2"/>
      <c r="C1746" s="2"/>
    </row>
    <row r="1747" spans="2:3" hidden="1">
      <c r="B1747" s="2"/>
      <c r="C1747" s="2"/>
    </row>
    <row r="1748" spans="2:3" hidden="1">
      <c r="B1748" s="2"/>
      <c r="C1748" s="2"/>
    </row>
    <row r="1749" spans="2:3" hidden="1">
      <c r="B1749" s="2"/>
      <c r="C1749" s="2"/>
    </row>
    <row r="1750" spans="2:3" hidden="1">
      <c r="B1750" s="2"/>
      <c r="C1750" s="2"/>
    </row>
    <row r="1751" spans="2:3" hidden="1">
      <c r="B1751" s="2"/>
      <c r="C1751" s="2"/>
    </row>
    <row r="1752" spans="2:3" hidden="1">
      <c r="B1752" s="2"/>
      <c r="C1752" s="2"/>
    </row>
    <row r="1753" spans="2:3" hidden="1">
      <c r="B1753" s="2"/>
      <c r="C1753" s="2"/>
    </row>
    <row r="1754" spans="2:3" hidden="1">
      <c r="B1754" s="2"/>
      <c r="C1754" s="2"/>
    </row>
    <row r="1755" spans="2:3" hidden="1">
      <c r="B1755" s="2"/>
      <c r="C1755" s="2"/>
    </row>
    <row r="1756" spans="2:3" hidden="1">
      <c r="B1756" s="2"/>
      <c r="C1756" s="2"/>
    </row>
    <row r="1757" spans="2:3" hidden="1">
      <c r="B1757" s="2"/>
      <c r="C1757" s="2"/>
    </row>
    <row r="1758" spans="2:3" hidden="1">
      <c r="B1758" s="2"/>
      <c r="C1758" s="2"/>
    </row>
    <row r="1759" spans="2:3" hidden="1">
      <c r="B1759" s="2"/>
      <c r="C1759" s="2"/>
    </row>
    <row r="1760" spans="2:3" hidden="1">
      <c r="B1760" s="2"/>
      <c r="C1760" s="2"/>
    </row>
    <row r="1761" spans="2:3" hidden="1">
      <c r="B1761" s="2"/>
      <c r="C1761" s="2"/>
    </row>
    <row r="1762" spans="2:3" hidden="1">
      <c r="B1762" s="2"/>
      <c r="C1762" s="2"/>
    </row>
    <row r="1763" spans="2:3" hidden="1">
      <c r="B1763" s="2"/>
      <c r="C1763" s="2"/>
    </row>
    <row r="1764" spans="2:3" hidden="1">
      <c r="B1764" s="2"/>
      <c r="C1764" s="2"/>
    </row>
    <row r="1765" spans="2:3" hidden="1">
      <c r="B1765" s="2"/>
      <c r="C1765" s="2"/>
    </row>
    <row r="1766" spans="2:3" hidden="1">
      <c r="B1766" s="2"/>
      <c r="C1766" s="2"/>
    </row>
    <row r="1767" spans="2:3" hidden="1">
      <c r="B1767" s="2"/>
      <c r="C1767" s="2"/>
    </row>
    <row r="1768" spans="2:3" hidden="1">
      <c r="B1768" s="2"/>
      <c r="C1768" s="2"/>
    </row>
    <row r="1769" spans="2:3" hidden="1">
      <c r="B1769" s="2"/>
      <c r="C1769" s="2"/>
    </row>
    <row r="1770" spans="2:3" hidden="1">
      <c r="B1770" s="2"/>
      <c r="C1770" s="2"/>
    </row>
    <row r="1771" spans="2:3" hidden="1">
      <c r="B1771" s="2"/>
      <c r="C1771" s="2"/>
    </row>
    <row r="1772" spans="2:3" hidden="1">
      <c r="B1772" s="2"/>
      <c r="C1772" s="2"/>
    </row>
    <row r="1773" spans="2:3" hidden="1">
      <c r="B1773" s="2"/>
      <c r="C1773" s="2"/>
    </row>
    <row r="1774" spans="2:3" hidden="1">
      <c r="B1774" s="2"/>
      <c r="C1774" s="2"/>
    </row>
    <row r="1775" spans="2:3" hidden="1">
      <c r="B1775" s="2"/>
      <c r="C1775" s="2"/>
    </row>
    <row r="1776" spans="2:3" hidden="1">
      <c r="B1776" s="2"/>
      <c r="C1776" s="2"/>
    </row>
    <row r="1777" spans="2:3" hidden="1">
      <c r="B1777" s="2"/>
      <c r="C1777" s="2"/>
    </row>
    <row r="1778" spans="2:3" hidden="1">
      <c r="B1778" s="2"/>
      <c r="C1778" s="2"/>
    </row>
    <row r="1779" spans="2:3" hidden="1">
      <c r="B1779" s="2"/>
      <c r="C1779" s="2"/>
    </row>
    <row r="1780" spans="2:3" hidden="1">
      <c r="B1780" s="2"/>
      <c r="C1780" s="2"/>
    </row>
    <row r="1781" spans="2:3" hidden="1">
      <c r="B1781" s="2"/>
      <c r="C1781" s="2"/>
    </row>
    <row r="1782" spans="2:3" hidden="1">
      <c r="B1782" s="2"/>
      <c r="C1782" s="2"/>
    </row>
    <row r="1783" spans="2:3" hidden="1">
      <c r="B1783" s="2"/>
      <c r="C1783" s="2"/>
    </row>
    <row r="1784" spans="2:3" hidden="1">
      <c r="B1784" s="2"/>
      <c r="C1784" s="2"/>
    </row>
    <row r="1785" spans="2:3" hidden="1">
      <c r="B1785" s="2"/>
      <c r="C1785" s="2"/>
    </row>
    <row r="1786" spans="2:3" hidden="1">
      <c r="B1786" s="2"/>
      <c r="C1786" s="2"/>
    </row>
    <row r="1787" spans="2:3" hidden="1">
      <c r="B1787" s="2"/>
      <c r="C1787" s="2"/>
    </row>
    <row r="1788" spans="2:3" hidden="1">
      <c r="B1788" s="2"/>
      <c r="C1788" s="2"/>
    </row>
    <row r="1789" spans="2:3" hidden="1">
      <c r="B1789" s="2"/>
      <c r="C1789" s="2"/>
    </row>
    <row r="1790" spans="2:3" hidden="1">
      <c r="B1790" s="2"/>
      <c r="C1790" s="2"/>
    </row>
    <row r="1791" spans="2:3" hidden="1">
      <c r="B1791" s="2"/>
      <c r="C1791" s="2"/>
    </row>
    <row r="1792" spans="2:3" hidden="1">
      <c r="B1792" s="2"/>
      <c r="C1792" s="2"/>
    </row>
    <row r="1793" spans="2:3" hidden="1">
      <c r="B1793" s="2"/>
      <c r="C1793" s="2"/>
    </row>
    <row r="1794" spans="2:3" hidden="1">
      <c r="B1794" s="2"/>
      <c r="C1794" s="2"/>
    </row>
    <row r="1795" spans="2:3" hidden="1">
      <c r="B1795" s="2"/>
      <c r="C1795" s="2"/>
    </row>
    <row r="1796" spans="2:3" hidden="1">
      <c r="B1796" s="2"/>
      <c r="C1796" s="2"/>
    </row>
    <row r="1797" spans="2:3" hidden="1">
      <c r="B1797" s="2"/>
      <c r="C1797" s="2"/>
    </row>
    <row r="1798" spans="2:3" hidden="1">
      <c r="B1798" s="2"/>
      <c r="C1798" s="2"/>
    </row>
    <row r="1799" spans="2:3" hidden="1">
      <c r="B1799" s="2"/>
      <c r="C1799" s="2"/>
    </row>
    <row r="1800" spans="2:3" hidden="1">
      <c r="B1800" s="2"/>
      <c r="C1800" s="2"/>
    </row>
    <row r="1801" spans="2:3" hidden="1">
      <c r="B1801" s="2"/>
      <c r="C1801" s="2"/>
    </row>
    <row r="1802" spans="2:3" hidden="1">
      <c r="B1802" s="2"/>
      <c r="C1802" s="2"/>
    </row>
    <row r="1803" spans="2:3" hidden="1">
      <c r="B1803" s="2"/>
      <c r="C1803" s="2"/>
    </row>
    <row r="1804" spans="2:3" hidden="1">
      <c r="B1804" s="2"/>
      <c r="C1804" s="2"/>
    </row>
    <row r="1805" spans="2:3" hidden="1">
      <c r="B1805" s="2"/>
      <c r="C1805" s="2"/>
    </row>
    <row r="1806" spans="2:3" hidden="1">
      <c r="B1806" s="2"/>
      <c r="C1806" s="2"/>
    </row>
    <row r="1807" spans="2:3" hidden="1">
      <c r="B1807" s="2"/>
      <c r="C1807" s="2"/>
    </row>
    <row r="1808" spans="2:3" hidden="1">
      <c r="B1808" s="2"/>
      <c r="C1808" s="2"/>
    </row>
    <row r="1809" spans="2:3" hidden="1">
      <c r="B1809" s="2"/>
      <c r="C1809" s="2"/>
    </row>
    <row r="1810" spans="2:3" hidden="1">
      <c r="B1810" s="2"/>
      <c r="C1810" s="2"/>
    </row>
    <row r="1811" spans="2:3" hidden="1">
      <c r="B1811" s="2"/>
      <c r="C1811" s="2"/>
    </row>
    <row r="1812" spans="2:3" hidden="1">
      <c r="B1812" s="2"/>
      <c r="C1812" s="2"/>
    </row>
    <row r="1813" spans="2:3" hidden="1">
      <c r="B1813" s="2"/>
      <c r="C1813" s="2"/>
    </row>
    <row r="1814" spans="2:3" hidden="1">
      <c r="B1814" s="2"/>
      <c r="C1814" s="2"/>
    </row>
    <row r="1815" spans="2:3" hidden="1">
      <c r="B1815" s="2"/>
      <c r="C1815" s="2"/>
    </row>
    <row r="1816" spans="2:3" hidden="1">
      <c r="B1816" s="2"/>
      <c r="C1816" s="2"/>
    </row>
    <row r="1817" spans="2:3" hidden="1">
      <c r="B1817" s="2"/>
      <c r="C1817" s="2"/>
    </row>
    <row r="1818" spans="2:3" hidden="1">
      <c r="B1818" s="2"/>
      <c r="C1818" s="2"/>
    </row>
    <row r="1819" spans="2:3" hidden="1">
      <c r="B1819" s="2"/>
      <c r="C1819" s="2"/>
    </row>
    <row r="1820" spans="2:3" hidden="1">
      <c r="B1820" s="2"/>
      <c r="C1820" s="2"/>
    </row>
    <row r="1821" spans="2:3" hidden="1">
      <c r="B1821" s="2"/>
      <c r="C1821" s="2"/>
    </row>
    <row r="1822" spans="2:3" hidden="1">
      <c r="B1822" s="2"/>
      <c r="C1822" s="2"/>
    </row>
    <row r="1823" spans="2:3" hidden="1">
      <c r="B1823" s="2"/>
      <c r="C1823" s="2"/>
    </row>
    <row r="1824" spans="2:3" hidden="1">
      <c r="B1824" s="2"/>
      <c r="C1824" s="2"/>
    </row>
    <row r="1825" spans="2:3" hidden="1">
      <c r="B1825" s="2"/>
      <c r="C1825" s="2"/>
    </row>
    <row r="1826" spans="2:3" hidden="1">
      <c r="B1826" s="2"/>
      <c r="C1826" s="2"/>
    </row>
    <row r="1827" spans="2:3" hidden="1">
      <c r="B1827" s="2"/>
      <c r="C1827" s="2"/>
    </row>
    <row r="1828" spans="2:3" hidden="1">
      <c r="B1828" s="2"/>
      <c r="C1828" s="2"/>
    </row>
    <row r="1829" spans="2:3" hidden="1">
      <c r="B1829" s="2"/>
      <c r="C1829" s="2"/>
    </row>
    <row r="1830" spans="2:3" hidden="1">
      <c r="B1830" s="2"/>
      <c r="C1830" s="2"/>
    </row>
    <row r="1831" spans="2:3" hidden="1">
      <c r="B1831" s="2"/>
      <c r="C1831" s="2"/>
    </row>
    <row r="1832" spans="2:3" hidden="1">
      <c r="B1832" s="2"/>
      <c r="C1832" s="2"/>
    </row>
    <row r="1833" spans="2:3" hidden="1">
      <c r="B1833" s="2"/>
      <c r="C1833" s="2"/>
    </row>
    <row r="1834" spans="2:3" hidden="1">
      <c r="B1834" s="2"/>
      <c r="C1834" s="2"/>
    </row>
    <row r="1835" spans="2:3" hidden="1">
      <c r="B1835" s="2"/>
      <c r="C1835" s="2"/>
    </row>
    <row r="1836" spans="2:3" hidden="1">
      <c r="B1836" s="2"/>
      <c r="C1836" s="2"/>
    </row>
    <row r="1837" spans="2:3" hidden="1">
      <c r="B1837" s="2"/>
      <c r="C1837" s="2"/>
    </row>
    <row r="1838" spans="2:3" hidden="1">
      <c r="B1838" s="2"/>
      <c r="C1838" s="2"/>
    </row>
    <row r="1839" spans="2:3" hidden="1">
      <c r="B1839" s="2"/>
      <c r="C1839" s="2"/>
    </row>
    <row r="1840" spans="2:3" hidden="1">
      <c r="B1840" s="2"/>
      <c r="C1840" s="2"/>
    </row>
    <row r="1841" spans="2:3" hidden="1">
      <c r="B1841" s="2"/>
      <c r="C1841" s="2"/>
    </row>
    <row r="1842" spans="2:3" hidden="1">
      <c r="B1842" s="2"/>
      <c r="C1842" s="2"/>
    </row>
    <row r="1843" spans="2:3" hidden="1">
      <c r="B1843" s="2"/>
      <c r="C1843" s="2"/>
    </row>
    <row r="1844" spans="2:3" hidden="1">
      <c r="B1844" s="2"/>
      <c r="C1844" s="2"/>
    </row>
    <row r="1845" spans="2:3" hidden="1">
      <c r="B1845" s="2"/>
      <c r="C1845" s="2"/>
    </row>
    <row r="1846" spans="2:3" hidden="1">
      <c r="B1846" s="2"/>
      <c r="C1846" s="2"/>
    </row>
    <row r="1847" spans="2:3" hidden="1">
      <c r="B1847" s="2"/>
      <c r="C1847" s="2"/>
    </row>
    <row r="1848" spans="2:3" hidden="1">
      <c r="B1848" s="2"/>
      <c r="C1848" s="2"/>
    </row>
    <row r="1849" spans="2:3" hidden="1">
      <c r="B1849" s="2"/>
      <c r="C1849" s="2"/>
    </row>
    <row r="1850" spans="2:3" hidden="1">
      <c r="B1850" s="2"/>
      <c r="C1850" s="2"/>
    </row>
    <row r="1851" spans="2:3" hidden="1">
      <c r="B1851" s="2"/>
      <c r="C1851" s="2"/>
    </row>
    <row r="1852" spans="2:3" hidden="1">
      <c r="B1852" s="2"/>
      <c r="C1852" s="2"/>
    </row>
    <row r="1853" spans="2:3" hidden="1">
      <c r="B1853" s="2"/>
      <c r="C1853" s="2"/>
    </row>
    <row r="1854" spans="2:3" hidden="1">
      <c r="B1854" s="2"/>
      <c r="C1854" s="2"/>
    </row>
    <row r="1855" spans="2:3" hidden="1">
      <c r="B1855" s="2"/>
      <c r="C1855" s="2"/>
    </row>
    <row r="1856" spans="2:3" hidden="1">
      <c r="B1856" s="2"/>
      <c r="C1856" s="2"/>
    </row>
    <row r="1857" spans="2:3" hidden="1">
      <c r="B1857" s="2"/>
      <c r="C1857" s="2"/>
    </row>
    <row r="1858" spans="2:3" hidden="1">
      <c r="B1858" s="2"/>
      <c r="C1858" s="2"/>
    </row>
    <row r="1859" spans="2:3" hidden="1">
      <c r="B1859" s="2"/>
      <c r="C1859" s="2"/>
    </row>
    <row r="1860" spans="2:3" hidden="1">
      <c r="B1860" s="2"/>
      <c r="C1860" s="2"/>
    </row>
    <row r="1861" spans="2:3" hidden="1">
      <c r="B1861" s="2"/>
      <c r="C1861" s="2"/>
    </row>
    <row r="1862" spans="2:3" hidden="1">
      <c r="B1862" s="2"/>
      <c r="C1862" s="2"/>
    </row>
    <row r="1863" spans="2:3" hidden="1">
      <c r="B1863" s="2"/>
      <c r="C1863" s="2"/>
    </row>
    <row r="1864" spans="2:3" hidden="1">
      <c r="B1864" s="2"/>
      <c r="C1864" s="2"/>
    </row>
    <row r="1865" spans="2:3" hidden="1">
      <c r="B1865" s="2"/>
      <c r="C1865" s="2"/>
    </row>
    <row r="1866" spans="2:3" hidden="1">
      <c r="B1866" s="2"/>
      <c r="C1866" s="2"/>
    </row>
    <row r="1867" spans="2:3" hidden="1">
      <c r="B1867" s="2"/>
      <c r="C1867" s="2"/>
    </row>
    <row r="1868" spans="2:3" hidden="1">
      <c r="B1868" s="2"/>
      <c r="C1868" s="2"/>
    </row>
    <row r="1869" spans="2:3" hidden="1">
      <c r="B1869" s="2"/>
      <c r="C1869" s="2"/>
    </row>
    <row r="1870" spans="2:3" hidden="1">
      <c r="B1870" s="2"/>
      <c r="C1870" s="2"/>
    </row>
    <row r="1871" spans="2:3" hidden="1">
      <c r="B1871" s="2"/>
      <c r="C1871" s="2"/>
    </row>
    <row r="1872" spans="2:3" hidden="1">
      <c r="B1872" s="2"/>
      <c r="C1872" s="2"/>
    </row>
    <row r="1873" spans="2:3" hidden="1">
      <c r="B1873" s="2"/>
      <c r="C1873" s="2"/>
    </row>
    <row r="1874" spans="2:3" hidden="1">
      <c r="B1874" s="2"/>
      <c r="C1874" s="2"/>
    </row>
    <row r="1875" spans="2:3" hidden="1">
      <c r="B1875" s="2"/>
      <c r="C1875" s="2"/>
    </row>
    <row r="1876" spans="2:3" hidden="1">
      <c r="B1876" s="2"/>
      <c r="C1876" s="2"/>
    </row>
    <row r="1877" spans="2:3" hidden="1">
      <c r="B1877" s="2"/>
      <c r="C1877" s="2"/>
    </row>
    <row r="1878" spans="2:3" hidden="1">
      <c r="B1878" s="2"/>
      <c r="C1878" s="2"/>
    </row>
    <row r="1879" spans="2:3" hidden="1">
      <c r="B1879" s="2"/>
      <c r="C1879" s="2"/>
    </row>
    <row r="1880" spans="2:3" hidden="1">
      <c r="B1880" s="2"/>
      <c r="C1880" s="2"/>
    </row>
    <row r="1881" spans="2:3" hidden="1">
      <c r="B1881" s="2"/>
      <c r="C1881" s="2"/>
    </row>
    <row r="1882" spans="2:3" hidden="1">
      <c r="B1882" s="2"/>
      <c r="C1882" s="2"/>
    </row>
    <row r="1883" spans="2:3" hidden="1">
      <c r="B1883" s="2"/>
      <c r="C1883" s="2"/>
    </row>
    <row r="1884" spans="2:3" hidden="1">
      <c r="B1884" s="2"/>
      <c r="C1884" s="2"/>
    </row>
    <row r="1885" spans="2:3" hidden="1">
      <c r="B1885" s="2"/>
      <c r="C1885" s="2"/>
    </row>
    <row r="1886" spans="2:3" hidden="1">
      <c r="B1886" s="2"/>
      <c r="C1886" s="2"/>
    </row>
    <row r="1887" spans="2:3" hidden="1">
      <c r="B1887" s="2"/>
      <c r="C1887" s="2"/>
    </row>
    <row r="1888" spans="2:3" hidden="1">
      <c r="B1888" s="2"/>
      <c r="C1888" s="2"/>
    </row>
    <row r="1889" spans="2:3" hidden="1">
      <c r="B1889" s="2"/>
      <c r="C1889" s="2"/>
    </row>
    <row r="1890" spans="2:3" hidden="1">
      <c r="B1890" s="2"/>
      <c r="C1890" s="2"/>
    </row>
    <row r="1891" spans="2:3" hidden="1">
      <c r="B1891" s="2"/>
      <c r="C1891" s="2"/>
    </row>
    <row r="1892" spans="2:3" hidden="1">
      <c r="B1892" s="2"/>
      <c r="C1892" s="2"/>
    </row>
    <row r="1893" spans="2:3" hidden="1">
      <c r="B1893" s="2"/>
      <c r="C1893" s="2"/>
    </row>
    <row r="1894" spans="2:3" hidden="1">
      <c r="B1894" s="2"/>
      <c r="C1894" s="2"/>
    </row>
    <row r="1895" spans="2:3" hidden="1">
      <c r="B1895" s="2"/>
      <c r="C1895" s="2"/>
    </row>
    <row r="1896" spans="2:3" hidden="1">
      <c r="B1896" s="2"/>
      <c r="C1896" s="2"/>
    </row>
    <row r="1897" spans="2:3" hidden="1">
      <c r="B1897" s="2"/>
      <c r="C1897" s="2"/>
    </row>
    <row r="1898" spans="2:3" hidden="1">
      <c r="B1898" s="2"/>
      <c r="C1898" s="2"/>
    </row>
    <row r="1899" spans="2:3" hidden="1">
      <c r="B1899" s="2"/>
      <c r="C1899" s="2"/>
    </row>
    <row r="1900" spans="2:3" hidden="1">
      <c r="B1900" s="2"/>
      <c r="C1900" s="2"/>
    </row>
    <row r="1901" spans="2:3" hidden="1">
      <c r="B1901" s="2"/>
      <c r="C1901" s="2"/>
    </row>
    <row r="1902" spans="2:3" hidden="1">
      <c r="B1902" s="2"/>
      <c r="C1902" s="2"/>
    </row>
    <row r="1903" spans="2:3" hidden="1">
      <c r="B1903" s="2"/>
      <c r="C1903" s="2"/>
    </row>
    <row r="1904" spans="2:3" hidden="1">
      <c r="B1904" s="2"/>
      <c r="C1904" s="2"/>
    </row>
    <row r="1905" spans="2:3" hidden="1">
      <c r="B1905" s="2"/>
      <c r="C1905" s="2"/>
    </row>
    <row r="1906" spans="2:3" hidden="1">
      <c r="B1906" s="2"/>
      <c r="C1906" s="2"/>
    </row>
    <row r="1907" spans="2:3" hidden="1">
      <c r="B1907" s="2"/>
      <c r="C1907" s="2"/>
    </row>
    <row r="1908" spans="2:3" hidden="1">
      <c r="B1908" s="2"/>
      <c r="C1908" s="2"/>
    </row>
    <row r="1909" spans="2:3" hidden="1">
      <c r="B1909" s="2"/>
      <c r="C1909" s="2"/>
    </row>
    <row r="1910" spans="2:3" hidden="1">
      <c r="B1910" s="2"/>
      <c r="C1910" s="2"/>
    </row>
    <row r="1911" spans="2:3" hidden="1">
      <c r="B1911" s="2"/>
      <c r="C1911" s="2"/>
    </row>
    <row r="1912" spans="2:3" hidden="1">
      <c r="B1912" s="2"/>
      <c r="C1912" s="2"/>
    </row>
    <row r="1913" spans="2:3" hidden="1">
      <c r="B1913" s="2"/>
      <c r="C1913" s="2"/>
    </row>
    <row r="1914" spans="2:3" hidden="1">
      <c r="B1914" s="2"/>
      <c r="C1914" s="2"/>
    </row>
    <row r="1915" spans="2:3" hidden="1">
      <c r="B1915" s="2"/>
      <c r="C1915" s="2"/>
    </row>
    <row r="1916" spans="2:3" hidden="1">
      <c r="B1916" s="2"/>
      <c r="C1916" s="2"/>
    </row>
    <row r="1917" spans="2:3" hidden="1">
      <c r="B1917" s="2"/>
      <c r="C1917" s="2"/>
    </row>
    <row r="1918" spans="2:3" hidden="1">
      <c r="B1918" s="2"/>
      <c r="C1918" s="2"/>
    </row>
    <row r="1919" spans="2:3" hidden="1">
      <c r="B1919" s="2"/>
      <c r="C1919" s="2"/>
    </row>
    <row r="1920" spans="2:3" hidden="1">
      <c r="B1920" s="2"/>
      <c r="C1920" s="2"/>
    </row>
    <row r="1921" spans="2:3" hidden="1">
      <c r="B1921" s="2"/>
      <c r="C1921" s="2"/>
    </row>
    <row r="1922" spans="2:3" hidden="1">
      <c r="B1922" s="2"/>
      <c r="C1922" s="2"/>
    </row>
    <row r="1923" spans="2:3" hidden="1">
      <c r="B1923" s="2"/>
      <c r="C1923" s="2"/>
    </row>
    <row r="1924" spans="2:3" hidden="1">
      <c r="B1924" s="2"/>
      <c r="C1924" s="2"/>
    </row>
    <row r="1925" spans="2:3" hidden="1">
      <c r="B1925" s="2"/>
      <c r="C1925" s="2"/>
    </row>
    <row r="1926" spans="2:3" hidden="1">
      <c r="B1926" s="2"/>
      <c r="C1926" s="2"/>
    </row>
    <row r="1927" spans="2:3" hidden="1">
      <c r="B1927" s="2"/>
      <c r="C1927" s="2"/>
    </row>
    <row r="1928" spans="2:3" hidden="1">
      <c r="B1928" s="2"/>
      <c r="C1928" s="2"/>
    </row>
    <row r="1929" spans="2:3" hidden="1">
      <c r="B1929" s="2"/>
      <c r="C1929" s="2"/>
    </row>
    <row r="1930" spans="2:3" hidden="1">
      <c r="B1930" s="2"/>
      <c r="C1930" s="2"/>
    </row>
    <row r="1931" spans="2:3" hidden="1">
      <c r="B1931" s="2"/>
      <c r="C1931" s="2"/>
    </row>
    <row r="1932" spans="2:3" hidden="1">
      <c r="B1932" s="2"/>
      <c r="C1932" s="2"/>
    </row>
    <row r="1933" spans="2:3" hidden="1">
      <c r="B1933" s="2"/>
      <c r="C1933" s="2"/>
    </row>
    <row r="1934" spans="2:3" hidden="1">
      <c r="B1934" s="2"/>
      <c r="C1934" s="2"/>
    </row>
    <row r="1935" spans="2:3" hidden="1">
      <c r="B1935" s="2"/>
      <c r="C1935" s="2"/>
    </row>
    <row r="1936" spans="2:3" hidden="1">
      <c r="B1936" s="2"/>
      <c r="C1936" s="2"/>
    </row>
    <row r="1937" spans="2:3" hidden="1">
      <c r="B1937" s="2"/>
      <c r="C1937" s="2"/>
    </row>
    <row r="1938" spans="2:3" hidden="1">
      <c r="B1938" s="2"/>
      <c r="C1938" s="2"/>
    </row>
    <row r="1939" spans="2:3" hidden="1">
      <c r="B1939" s="2"/>
      <c r="C1939" s="2"/>
    </row>
    <row r="1940" spans="2:3" hidden="1">
      <c r="B1940" s="2"/>
      <c r="C1940" s="2"/>
    </row>
    <row r="1941" spans="2:3" hidden="1">
      <c r="B1941" s="2"/>
      <c r="C1941" s="2"/>
    </row>
    <row r="1942" spans="2:3" hidden="1">
      <c r="B1942" s="2"/>
      <c r="C1942" s="2"/>
    </row>
    <row r="1943" spans="2:3" hidden="1">
      <c r="B1943" s="2"/>
      <c r="C1943" s="2"/>
    </row>
    <row r="1944" spans="2:3" hidden="1">
      <c r="B1944" s="2"/>
      <c r="C1944" s="2"/>
    </row>
    <row r="1945" spans="2:3" hidden="1">
      <c r="B1945" s="2"/>
      <c r="C1945" s="2"/>
    </row>
    <row r="1946" spans="2:3" hidden="1">
      <c r="B1946" s="2"/>
      <c r="C1946" s="2"/>
    </row>
    <row r="1947" spans="2:3" hidden="1">
      <c r="B1947" s="2"/>
      <c r="C1947" s="2"/>
    </row>
    <row r="1948" spans="2:3" hidden="1">
      <c r="B1948" s="2"/>
      <c r="C1948" s="2"/>
    </row>
    <row r="1949" spans="2:3" hidden="1">
      <c r="B1949" s="2"/>
      <c r="C1949" s="2"/>
    </row>
    <row r="1950" spans="2:3" hidden="1">
      <c r="B1950" s="2"/>
      <c r="C1950" s="2"/>
    </row>
    <row r="1951" spans="2:3" hidden="1">
      <c r="B1951" s="2"/>
      <c r="C1951" s="2"/>
    </row>
    <row r="1952" spans="2:3" hidden="1">
      <c r="B1952" s="2"/>
      <c r="C1952" s="2"/>
    </row>
    <row r="1953" spans="2:3" hidden="1">
      <c r="B1953" s="2"/>
      <c r="C1953" s="2"/>
    </row>
    <row r="1954" spans="2:3" hidden="1">
      <c r="B1954" s="2"/>
      <c r="C1954" s="2"/>
    </row>
    <row r="1955" spans="2:3" hidden="1">
      <c r="B1955" s="2"/>
      <c r="C1955" s="2"/>
    </row>
    <row r="1956" spans="2:3" hidden="1">
      <c r="B1956" s="2"/>
      <c r="C1956" s="2"/>
    </row>
    <row r="1957" spans="2:3" hidden="1">
      <c r="B1957" s="2"/>
      <c r="C1957" s="2"/>
    </row>
    <row r="1958" spans="2:3" hidden="1">
      <c r="B1958" s="2"/>
      <c r="C1958" s="2"/>
    </row>
    <row r="1959" spans="2:3" hidden="1">
      <c r="B1959" s="2"/>
      <c r="C1959" s="2"/>
    </row>
    <row r="1960" spans="2:3" hidden="1">
      <c r="B1960" s="2"/>
      <c r="C1960" s="2"/>
    </row>
    <row r="1961" spans="2:3" hidden="1">
      <c r="B1961" s="2"/>
      <c r="C1961" s="2"/>
    </row>
    <row r="1962" spans="2:3" hidden="1">
      <c r="B1962" s="2"/>
      <c r="C1962" s="2"/>
    </row>
    <row r="1963" spans="2:3" hidden="1">
      <c r="B1963" s="2"/>
      <c r="C1963" s="2"/>
    </row>
    <row r="1964" spans="2:3" hidden="1">
      <c r="B1964" s="2"/>
      <c r="C1964" s="2"/>
    </row>
    <row r="1965" spans="2:3" hidden="1">
      <c r="B1965" s="2"/>
      <c r="C1965" s="2"/>
    </row>
    <row r="1966" spans="2:3" hidden="1">
      <c r="B1966" s="2"/>
      <c r="C1966" s="2"/>
    </row>
    <row r="1967" spans="2:3" hidden="1">
      <c r="B1967" s="2"/>
      <c r="C1967" s="2"/>
    </row>
    <row r="1968" spans="2:3" hidden="1">
      <c r="B1968" s="2"/>
      <c r="C1968" s="2"/>
    </row>
    <row r="1969" spans="2:3" hidden="1">
      <c r="B1969" s="2"/>
      <c r="C1969" s="2"/>
    </row>
    <row r="1970" spans="2:3" hidden="1">
      <c r="B1970" s="2"/>
      <c r="C1970" s="2"/>
    </row>
    <row r="1971" spans="2:3" hidden="1">
      <c r="B1971" s="2"/>
      <c r="C1971" s="2"/>
    </row>
    <row r="1972" spans="2:3" hidden="1">
      <c r="B1972" s="2"/>
      <c r="C1972" s="2"/>
    </row>
    <row r="1973" spans="2:3" hidden="1">
      <c r="B1973" s="2"/>
      <c r="C1973" s="2"/>
    </row>
    <row r="1974" spans="2:3" hidden="1">
      <c r="B1974" s="2"/>
      <c r="C1974" s="2"/>
    </row>
    <row r="1975" spans="2:3" hidden="1">
      <c r="B1975" s="2"/>
      <c r="C1975" s="2"/>
    </row>
    <row r="1976" spans="2:3" hidden="1">
      <c r="B1976" s="2"/>
      <c r="C1976" s="2"/>
    </row>
    <row r="1977" spans="2:3" hidden="1">
      <c r="B1977" s="2"/>
      <c r="C1977" s="2"/>
    </row>
    <row r="1978" spans="2:3" hidden="1">
      <c r="B1978" s="2"/>
      <c r="C1978" s="2"/>
    </row>
    <row r="1979" spans="2:3" hidden="1">
      <c r="B1979" s="2"/>
      <c r="C1979" s="2"/>
    </row>
    <row r="1980" spans="2:3" hidden="1">
      <c r="B1980" s="2"/>
      <c r="C1980" s="2"/>
    </row>
    <row r="1981" spans="2:3" hidden="1">
      <c r="B1981" s="2"/>
      <c r="C1981" s="2"/>
    </row>
    <row r="1982" spans="2:3" hidden="1">
      <c r="B1982" s="2"/>
      <c r="C1982" s="2"/>
    </row>
    <row r="1983" spans="2:3" hidden="1">
      <c r="B1983" s="2"/>
      <c r="C1983" s="2"/>
    </row>
    <row r="1984" spans="2:3" hidden="1">
      <c r="B1984" s="2"/>
      <c r="C1984" s="2"/>
    </row>
    <row r="1985" spans="2:3" hidden="1">
      <c r="B1985" s="2"/>
      <c r="C1985" s="2"/>
    </row>
    <row r="1986" spans="2:3" hidden="1">
      <c r="B1986" s="2"/>
      <c r="C1986" s="2"/>
    </row>
    <row r="1987" spans="2:3" hidden="1">
      <c r="B1987" s="2"/>
      <c r="C1987" s="2"/>
    </row>
    <row r="1988" spans="2:3" hidden="1">
      <c r="B1988" s="2"/>
      <c r="C1988" s="2"/>
    </row>
    <row r="1989" spans="2:3" hidden="1">
      <c r="B1989" s="2"/>
      <c r="C1989" s="2"/>
    </row>
    <row r="1990" spans="2:3" hidden="1">
      <c r="B1990" s="2"/>
      <c r="C1990" s="2"/>
    </row>
    <row r="1991" spans="2:3" hidden="1">
      <c r="B1991" s="2"/>
      <c r="C1991" s="2"/>
    </row>
    <row r="1992" spans="2:3" hidden="1">
      <c r="B1992" s="2"/>
      <c r="C1992" s="2"/>
    </row>
    <row r="1993" spans="2:3" hidden="1">
      <c r="B1993" s="2"/>
      <c r="C1993" s="2"/>
    </row>
    <row r="1994" spans="2:3" hidden="1">
      <c r="B1994" s="2"/>
      <c r="C1994" s="2"/>
    </row>
    <row r="1995" spans="2:3" hidden="1">
      <c r="B1995" s="2"/>
      <c r="C1995" s="2"/>
    </row>
    <row r="1996" spans="2:3" hidden="1">
      <c r="B1996" s="2"/>
      <c r="C1996" s="2"/>
    </row>
    <row r="1997" spans="2:3" hidden="1">
      <c r="B1997" s="2"/>
      <c r="C1997" s="2"/>
    </row>
    <row r="1998" spans="2:3" hidden="1">
      <c r="B1998" s="2"/>
      <c r="C1998" s="2"/>
    </row>
    <row r="1999" spans="2:3" hidden="1">
      <c r="B1999" s="2"/>
      <c r="C1999" s="2"/>
    </row>
    <row r="2000" spans="2:3" hidden="1">
      <c r="B2000" s="2"/>
      <c r="C2000" s="2"/>
    </row>
    <row r="2001" spans="2:3" hidden="1">
      <c r="B2001" s="2"/>
      <c r="C2001" s="2"/>
    </row>
    <row r="2002" spans="2:3" hidden="1">
      <c r="B2002" s="2"/>
      <c r="C2002" s="2"/>
    </row>
    <row r="2003" spans="2:3" hidden="1">
      <c r="B2003" s="2"/>
      <c r="C2003" s="2"/>
    </row>
    <row r="2004" spans="2:3" hidden="1">
      <c r="B2004" s="2"/>
      <c r="C2004" s="2"/>
    </row>
    <row r="2005" spans="2:3" hidden="1">
      <c r="B2005" s="2"/>
      <c r="C2005" s="2"/>
    </row>
    <row r="2006" spans="2:3" hidden="1">
      <c r="B2006" s="2"/>
      <c r="C2006" s="2"/>
    </row>
    <row r="2007" spans="2:3" hidden="1">
      <c r="B2007" s="2"/>
      <c r="C2007" s="2"/>
    </row>
    <row r="2008" spans="2:3" hidden="1">
      <c r="B2008" s="2"/>
      <c r="C2008" s="2"/>
    </row>
    <row r="2009" spans="2:3" hidden="1">
      <c r="B2009" s="2"/>
      <c r="C2009" s="2"/>
    </row>
    <row r="2010" spans="2:3" hidden="1">
      <c r="B2010" s="2"/>
      <c r="C2010" s="2"/>
    </row>
    <row r="2011" spans="2:3" hidden="1">
      <c r="B2011" s="2"/>
      <c r="C2011" s="2"/>
    </row>
    <row r="2012" spans="2:3" hidden="1">
      <c r="B2012" s="2"/>
      <c r="C2012" s="2"/>
    </row>
    <row r="2013" spans="2:3" hidden="1">
      <c r="B2013" s="2"/>
      <c r="C2013" s="2"/>
    </row>
    <row r="2014" spans="2:3" hidden="1">
      <c r="B2014" s="2"/>
      <c r="C2014" s="2"/>
    </row>
    <row r="2015" spans="2:3" hidden="1">
      <c r="B2015" s="2"/>
      <c r="C2015" s="2"/>
    </row>
    <row r="2016" spans="2:3" hidden="1">
      <c r="B2016" s="2"/>
      <c r="C2016" s="2"/>
    </row>
    <row r="2017" spans="2:3" hidden="1">
      <c r="B2017" s="2"/>
      <c r="C2017" s="2"/>
    </row>
    <row r="2018" spans="2:3" hidden="1">
      <c r="B2018" s="2"/>
      <c r="C2018" s="2"/>
    </row>
    <row r="2019" spans="2:3" hidden="1">
      <c r="B2019" s="2"/>
      <c r="C2019" s="2"/>
    </row>
    <row r="2020" spans="2:3" hidden="1">
      <c r="B2020" s="2"/>
      <c r="C2020" s="2"/>
    </row>
    <row r="2021" spans="2:3" hidden="1">
      <c r="B2021" s="2"/>
      <c r="C2021" s="2"/>
    </row>
    <row r="2022" spans="2:3" hidden="1">
      <c r="B2022" s="2"/>
      <c r="C2022" s="2"/>
    </row>
    <row r="2023" spans="2:3" hidden="1">
      <c r="B2023" s="2"/>
      <c r="C2023" s="2"/>
    </row>
    <row r="2024" spans="2:3" hidden="1">
      <c r="B2024" s="2"/>
      <c r="C2024" s="2"/>
    </row>
    <row r="2025" spans="2:3" hidden="1">
      <c r="B2025" s="2"/>
      <c r="C2025" s="2"/>
    </row>
    <row r="2026" spans="2:3" hidden="1">
      <c r="B2026" s="2"/>
      <c r="C2026" s="2"/>
    </row>
    <row r="2027" spans="2:3" hidden="1">
      <c r="B2027" s="2"/>
      <c r="C2027" s="2"/>
    </row>
    <row r="2028" spans="2:3" hidden="1">
      <c r="B2028" s="2"/>
      <c r="C2028" s="2"/>
    </row>
    <row r="2029" spans="2:3" hidden="1">
      <c r="B2029" s="2"/>
      <c r="C2029" s="2"/>
    </row>
    <row r="2030" spans="2:3" hidden="1">
      <c r="B2030" s="2"/>
      <c r="C2030" s="2"/>
    </row>
    <row r="2031" spans="2:3" hidden="1">
      <c r="B2031" s="2"/>
      <c r="C2031" s="2"/>
    </row>
    <row r="2032" spans="2:3" hidden="1">
      <c r="B2032" s="2"/>
      <c r="C2032" s="2"/>
    </row>
    <row r="2033" spans="2:3" hidden="1">
      <c r="B2033" s="2"/>
      <c r="C2033" s="2"/>
    </row>
    <row r="2034" spans="2:3" hidden="1">
      <c r="B2034" s="2"/>
      <c r="C2034" s="2"/>
    </row>
    <row r="2035" spans="2:3" hidden="1">
      <c r="B2035" s="2"/>
      <c r="C2035" s="2"/>
    </row>
    <row r="2036" spans="2:3" hidden="1">
      <c r="B2036" s="2"/>
      <c r="C2036" s="2"/>
    </row>
    <row r="2037" spans="2:3" hidden="1">
      <c r="B2037" s="2"/>
      <c r="C2037" s="2"/>
    </row>
    <row r="2038" spans="2:3" hidden="1">
      <c r="B2038" s="2"/>
      <c r="C2038" s="2"/>
    </row>
    <row r="2039" spans="2:3" hidden="1">
      <c r="B2039" s="2"/>
      <c r="C2039" s="2"/>
    </row>
    <row r="2040" spans="2:3" hidden="1">
      <c r="B2040" s="2"/>
      <c r="C2040" s="2"/>
    </row>
    <row r="2041" spans="2:3" hidden="1">
      <c r="B2041" s="2"/>
      <c r="C2041" s="2"/>
    </row>
    <row r="2042" spans="2:3" hidden="1">
      <c r="B2042" s="2"/>
      <c r="C2042" s="2"/>
    </row>
    <row r="2043" spans="2:3" hidden="1">
      <c r="B2043" s="2"/>
      <c r="C2043" s="2"/>
    </row>
    <row r="2044" spans="2:3" hidden="1">
      <c r="B2044" s="2"/>
      <c r="C2044" s="2"/>
    </row>
    <row r="2045" spans="2:3" hidden="1">
      <c r="B2045" s="2"/>
      <c r="C2045" s="2"/>
    </row>
    <row r="2046" spans="2:3" hidden="1">
      <c r="B2046" s="2"/>
      <c r="C2046" s="2"/>
    </row>
    <row r="2047" spans="2:3" hidden="1">
      <c r="B2047" s="2"/>
      <c r="C2047" s="2"/>
    </row>
    <row r="2048" spans="2:3" hidden="1">
      <c r="B2048" s="2"/>
      <c r="C2048" s="2"/>
    </row>
    <row r="2049" spans="2:3" hidden="1">
      <c r="B2049" s="2"/>
      <c r="C2049" s="2"/>
    </row>
    <row r="2050" spans="2:3" hidden="1">
      <c r="B2050" s="2"/>
      <c r="C2050" s="2"/>
    </row>
    <row r="2051" spans="2:3" hidden="1">
      <c r="B2051" s="2"/>
      <c r="C2051" s="2"/>
    </row>
    <row r="2052" spans="2:3" hidden="1">
      <c r="B2052" s="2"/>
      <c r="C2052" s="2"/>
    </row>
    <row r="2053" spans="2:3" hidden="1">
      <c r="B2053" s="2"/>
      <c r="C2053" s="2"/>
    </row>
    <row r="2054" spans="2:3" hidden="1">
      <c r="B2054" s="2"/>
      <c r="C2054" s="2"/>
    </row>
    <row r="2055" spans="2:3" hidden="1">
      <c r="B2055" s="2"/>
      <c r="C2055" s="2"/>
    </row>
    <row r="2056" spans="2:3" hidden="1">
      <c r="B2056" s="2"/>
      <c r="C2056" s="2"/>
    </row>
    <row r="2057" spans="2:3" hidden="1">
      <c r="B2057" s="2"/>
      <c r="C2057" s="2"/>
    </row>
    <row r="2058" spans="2:3" hidden="1">
      <c r="B2058" s="2"/>
      <c r="C2058" s="2"/>
    </row>
    <row r="2059" spans="2:3" hidden="1">
      <c r="B2059" s="2"/>
      <c r="C2059" s="2"/>
    </row>
    <row r="2060" spans="2:3" hidden="1">
      <c r="B2060" s="2"/>
      <c r="C2060" s="2"/>
    </row>
    <row r="2061" spans="2:3" hidden="1">
      <c r="B2061" s="2"/>
      <c r="C2061" s="2"/>
    </row>
    <row r="2062" spans="2:3" hidden="1">
      <c r="B2062" s="2"/>
      <c r="C2062" s="2"/>
    </row>
    <row r="2063" spans="2:3" hidden="1">
      <c r="B2063" s="2"/>
      <c r="C2063" s="2"/>
    </row>
    <row r="2064" spans="2:3" hidden="1">
      <c r="B2064" s="2"/>
      <c r="C2064" s="2"/>
    </row>
    <row r="2065" spans="2:3" hidden="1">
      <c r="B2065" s="2"/>
      <c r="C2065" s="2"/>
    </row>
    <row r="2066" spans="2:3" hidden="1">
      <c r="B2066" s="2"/>
      <c r="C2066" s="2"/>
    </row>
    <row r="2067" spans="2:3" hidden="1">
      <c r="B2067" s="2"/>
      <c r="C2067" s="2"/>
    </row>
    <row r="2068" spans="2:3" hidden="1">
      <c r="B2068" s="2"/>
      <c r="C2068" s="2"/>
    </row>
    <row r="2069" spans="2:3" hidden="1">
      <c r="B2069" s="2"/>
      <c r="C2069" s="2"/>
    </row>
    <row r="2070" spans="2:3" hidden="1">
      <c r="B2070" s="2"/>
      <c r="C2070" s="2"/>
    </row>
    <row r="2071" spans="2:3" hidden="1">
      <c r="B2071" s="2"/>
      <c r="C2071" s="2"/>
    </row>
    <row r="2072" spans="2:3" hidden="1">
      <c r="B2072" s="2"/>
      <c r="C2072" s="2"/>
    </row>
    <row r="2073" spans="2:3" hidden="1">
      <c r="B2073" s="2"/>
      <c r="C2073" s="2"/>
    </row>
    <row r="2074" spans="2:3" hidden="1">
      <c r="B2074" s="2"/>
      <c r="C2074" s="2"/>
    </row>
    <row r="2075" spans="2:3" hidden="1">
      <c r="B2075" s="2"/>
      <c r="C2075" s="2"/>
    </row>
    <row r="2076" spans="2:3" hidden="1">
      <c r="B2076" s="2"/>
      <c r="C2076" s="2"/>
    </row>
    <row r="2077" spans="2:3" hidden="1">
      <c r="B2077" s="2"/>
      <c r="C2077" s="2"/>
    </row>
    <row r="2078" spans="2:3" hidden="1">
      <c r="B2078" s="2"/>
      <c r="C2078" s="2"/>
    </row>
    <row r="2079" spans="2:3" hidden="1">
      <c r="B2079" s="2"/>
      <c r="C2079" s="2"/>
    </row>
    <row r="2080" spans="2:3" hidden="1">
      <c r="B2080" s="2"/>
      <c r="C2080" s="2"/>
    </row>
    <row r="2081" spans="2:3" hidden="1">
      <c r="B2081" s="2"/>
      <c r="C2081" s="2"/>
    </row>
    <row r="2082" spans="2:3" hidden="1">
      <c r="B2082" s="2"/>
      <c r="C2082" s="2"/>
    </row>
    <row r="2083" spans="2:3" hidden="1">
      <c r="B2083" s="2"/>
      <c r="C2083" s="2"/>
    </row>
    <row r="2084" spans="2:3" hidden="1">
      <c r="B2084" s="2"/>
      <c r="C2084" s="2"/>
    </row>
    <row r="2085" spans="2:3" hidden="1">
      <c r="B2085" s="2"/>
      <c r="C2085" s="2"/>
    </row>
    <row r="2086" spans="2:3" hidden="1">
      <c r="B2086" s="2"/>
      <c r="C2086" s="2"/>
    </row>
    <row r="2087" spans="2:3" hidden="1">
      <c r="B2087" s="2"/>
      <c r="C2087" s="2"/>
    </row>
    <row r="2088" spans="2:3" hidden="1">
      <c r="B2088" s="2"/>
      <c r="C2088" s="2"/>
    </row>
    <row r="2089" spans="2:3" hidden="1">
      <c r="B2089" s="2"/>
      <c r="C2089" s="2"/>
    </row>
    <row r="2090" spans="2:3" hidden="1">
      <c r="B2090" s="2"/>
      <c r="C2090" s="2"/>
    </row>
    <row r="2091" spans="2:3" hidden="1">
      <c r="B2091" s="2"/>
      <c r="C2091" s="2"/>
    </row>
    <row r="2092" spans="2:3" hidden="1">
      <c r="B2092" s="2"/>
      <c r="C2092" s="2"/>
    </row>
    <row r="2093" spans="2:3" hidden="1">
      <c r="B2093" s="2"/>
      <c r="C2093" s="2"/>
    </row>
    <row r="2094" spans="2:3" hidden="1">
      <c r="B2094" s="2"/>
      <c r="C2094" s="2"/>
    </row>
    <row r="2095" spans="2:3" hidden="1">
      <c r="B2095" s="2"/>
      <c r="C2095" s="2"/>
    </row>
    <row r="2096" spans="2:3" hidden="1">
      <c r="B2096" s="2"/>
      <c r="C2096" s="2"/>
    </row>
    <row r="2097" spans="2:3" hidden="1">
      <c r="B2097" s="2"/>
      <c r="C2097" s="2"/>
    </row>
    <row r="2098" spans="2:3" hidden="1">
      <c r="B2098" s="2"/>
      <c r="C2098" s="2"/>
    </row>
    <row r="2099" spans="2:3" hidden="1">
      <c r="B2099" s="2"/>
      <c r="C2099" s="2"/>
    </row>
    <row r="2100" spans="2:3" hidden="1">
      <c r="B2100" s="2"/>
      <c r="C2100" s="2"/>
    </row>
    <row r="2101" spans="2:3" hidden="1">
      <c r="B2101" s="2"/>
      <c r="C2101" s="2"/>
    </row>
    <row r="2102" spans="2:3" hidden="1">
      <c r="B2102" s="2"/>
      <c r="C2102" s="2"/>
    </row>
    <row r="2103" spans="2:3" hidden="1">
      <c r="B2103" s="2"/>
      <c r="C2103" s="2"/>
    </row>
    <row r="2104" spans="2:3" hidden="1">
      <c r="B2104" s="2"/>
      <c r="C2104" s="2"/>
    </row>
    <row r="2105" spans="2:3" hidden="1">
      <c r="B2105" s="2"/>
      <c r="C2105" s="2"/>
    </row>
    <row r="2106" spans="2:3" hidden="1">
      <c r="B2106" s="2"/>
      <c r="C2106" s="2"/>
    </row>
    <row r="2107" spans="2:3" hidden="1">
      <c r="B2107" s="2"/>
      <c r="C2107" s="2"/>
    </row>
    <row r="2108" spans="2:3" hidden="1">
      <c r="B2108" s="2"/>
      <c r="C2108" s="2"/>
    </row>
    <row r="2109" spans="2:3" hidden="1">
      <c r="B2109" s="2"/>
      <c r="C2109" s="2"/>
    </row>
    <row r="2110" spans="2:3" hidden="1">
      <c r="B2110" s="2"/>
      <c r="C2110" s="2"/>
    </row>
    <row r="2111" spans="2:3" hidden="1">
      <c r="B2111" s="2"/>
      <c r="C2111" s="2"/>
    </row>
    <row r="2112" spans="2:3" hidden="1">
      <c r="B2112" s="2"/>
      <c r="C2112" s="2"/>
    </row>
    <row r="2113" spans="2:3" hidden="1">
      <c r="B2113" s="2"/>
      <c r="C2113" s="2"/>
    </row>
    <row r="2114" spans="2:3" hidden="1">
      <c r="B2114" s="2"/>
      <c r="C2114" s="2"/>
    </row>
    <row r="2115" spans="2:3" hidden="1">
      <c r="B2115" s="2"/>
      <c r="C2115" s="2"/>
    </row>
    <row r="2116" spans="2:3" hidden="1">
      <c r="B2116" s="2"/>
      <c r="C2116" s="2"/>
    </row>
    <row r="2117" spans="2:3" hidden="1">
      <c r="B2117" s="2"/>
      <c r="C2117" s="2"/>
    </row>
    <row r="2118" spans="2:3" hidden="1">
      <c r="B2118" s="2"/>
      <c r="C2118" s="2"/>
    </row>
    <row r="2119" spans="2:3" hidden="1">
      <c r="B2119" s="2"/>
      <c r="C2119" s="2"/>
    </row>
    <row r="2120" spans="2:3" hidden="1">
      <c r="B2120" s="2"/>
      <c r="C2120" s="2"/>
    </row>
    <row r="2121" spans="2:3" hidden="1">
      <c r="B2121" s="2"/>
      <c r="C2121" s="2"/>
    </row>
    <row r="2122" spans="2:3" hidden="1">
      <c r="B2122" s="2"/>
      <c r="C2122" s="2"/>
    </row>
    <row r="2123" spans="2:3" hidden="1">
      <c r="B2123" s="2"/>
      <c r="C2123" s="2"/>
    </row>
    <row r="2124" spans="2:3" hidden="1">
      <c r="B2124" s="2"/>
      <c r="C2124" s="2"/>
    </row>
    <row r="2125" spans="2:3" hidden="1">
      <c r="B2125" s="2"/>
      <c r="C2125" s="2"/>
    </row>
    <row r="2126" spans="2:3" hidden="1">
      <c r="B2126" s="2"/>
      <c r="C2126" s="2"/>
    </row>
    <row r="2127" spans="2:3" hidden="1">
      <c r="B2127" s="2"/>
      <c r="C2127" s="2"/>
    </row>
    <row r="2128" spans="2:3" hidden="1">
      <c r="B2128" s="2"/>
      <c r="C2128" s="2"/>
    </row>
    <row r="2129" spans="2:3" hidden="1">
      <c r="B2129" s="2"/>
      <c r="C2129" s="2"/>
    </row>
    <row r="2130" spans="2:3" hidden="1">
      <c r="B2130" s="2"/>
      <c r="C2130" s="2"/>
    </row>
    <row r="2131" spans="2:3" hidden="1">
      <c r="B2131" s="2"/>
      <c r="C2131" s="2"/>
    </row>
    <row r="2132" spans="2:3" hidden="1">
      <c r="B2132" s="2"/>
      <c r="C2132" s="2"/>
    </row>
    <row r="2133" spans="2:3" hidden="1">
      <c r="B2133" s="2"/>
      <c r="C2133" s="2"/>
    </row>
    <row r="2134" spans="2:3" hidden="1">
      <c r="B2134" s="2"/>
      <c r="C2134" s="2"/>
    </row>
    <row r="2135" spans="2:3" hidden="1">
      <c r="B2135" s="2"/>
      <c r="C2135" s="2"/>
    </row>
    <row r="2136" spans="2:3" hidden="1">
      <c r="B2136" s="2"/>
      <c r="C2136" s="2"/>
    </row>
    <row r="2137" spans="2:3" hidden="1">
      <c r="B2137" s="2"/>
      <c r="C2137" s="2"/>
    </row>
    <row r="2138" spans="2:3" hidden="1">
      <c r="B2138" s="2"/>
      <c r="C2138" s="2"/>
    </row>
    <row r="2139" spans="2:3" hidden="1">
      <c r="B2139" s="2"/>
      <c r="C2139" s="2"/>
    </row>
    <row r="2140" spans="2:3" hidden="1">
      <c r="B2140" s="2"/>
      <c r="C2140" s="2"/>
    </row>
    <row r="2141" spans="2:3" hidden="1">
      <c r="B2141" s="2"/>
      <c r="C2141" s="2"/>
    </row>
    <row r="2142" spans="2:3" hidden="1">
      <c r="B2142" s="2"/>
      <c r="C2142" s="2"/>
    </row>
    <row r="2143" spans="2:3" hidden="1">
      <c r="B2143" s="2"/>
      <c r="C2143" s="2"/>
    </row>
    <row r="2144" spans="2:3" hidden="1">
      <c r="B2144" s="2"/>
      <c r="C2144" s="2"/>
    </row>
    <row r="2145" spans="2:3" hidden="1">
      <c r="B2145" s="2"/>
      <c r="C2145" s="2"/>
    </row>
    <row r="2146" spans="2:3" hidden="1">
      <c r="B2146" s="2"/>
      <c r="C2146" s="2"/>
    </row>
    <row r="2147" spans="2:3" hidden="1">
      <c r="B2147" s="2"/>
      <c r="C2147" s="2"/>
    </row>
    <row r="2148" spans="2:3" hidden="1">
      <c r="B2148" s="2"/>
      <c r="C2148" s="2"/>
    </row>
    <row r="2149" spans="2:3" hidden="1">
      <c r="B2149" s="2"/>
      <c r="C2149" s="2"/>
    </row>
    <row r="2150" spans="2:3" hidden="1">
      <c r="B2150" s="2"/>
      <c r="C2150" s="2"/>
    </row>
    <row r="2151" spans="2:3" hidden="1">
      <c r="B2151" s="2"/>
      <c r="C2151" s="2"/>
    </row>
    <row r="2152" spans="2:3" hidden="1">
      <c r="B2152" s="2"/>
      <c r="C2152" s="2"/>
    </row>
    <row r="2153" spans="2:3" hidden="1">
      <c r="B2153" s="2"/>
      <c r="C2153" s="2"/>
    </row>
    <row r="2154" spans="2:3" hidden="1">
      <c r="B2154" s="2"/>
      <c r="C2154" s="2"/>
    </row>
    <row r="2155" spans="2:3" hidden="1">
      <c r="B2155" s="2"/>
      <c r="C2155" s="2"/>
    </row>
    <row r="2156" spans="2:3" hidden="1">
      <c r="B2156" s="2"/>
      <c r="C2156" s="2"/>
    </row>
    <row r="2157" spans="2:3" hidden="1">
      <c r="B2157" s="2"/>
      <c r="C2157" s="2"/>
    </row>
    <row r="2158" spans="2:3" hidden="1">
      <c r="B2158" s="2"/>
      <c r="C2158" s="2"/>
    </row>
    <row r="2159" spans="2:3" hidden="1">
      <c r="B2159" s="2"/>
      <c r="C2159" s="2"/>
    </row>
    <row r="2160" spans="2:3" hidden="1">
      <c r="B2160" s="2"/>
      <c r="C2160" s="2"/>
    </row>
    <row r="2161" spans="2:3" hidden="1">
      <c r="B2161" s="2"/>
      <c r="C2161" s="2"/>
    </row>
    <row r="2162" spans="2:3" hidden="1">
      <c r="B2162" s="2"/>
      <c r="C2162" s="2"/>
    </row>
    <row r="2163" spans="2:3" hidden="1">
      <c r="B2163" s="2"/>
      <c r="C2163" s="2"/>
    </row>
    <row r="2164" spans="2:3" hidden="1">
      <c r="B2164" s="2"/>
      <c r="C2164" s="2"/>
    </row>
    <row r="2165" spans="2:3" hidden="1">
      <c r="B2165" s="2"/>
      <c r="C2165" s="2"/>
    </row>
    <row r="2166" spans="2:3" hidden="1">
      <c r="B2166" s="2"/>
      <c r="C2166" s="2"/>
    </row>
    <row r="2167" spans="2:3" hidden="1">
      <c r="B2167" s="2"/>
      <c r="C2167" s="2"/>
    </row>
    <row r="2168" spans="2:3" hidden="1">
      <c r="B2168" s="2"/>
      <c r="C2168" s="2"/>
    </row>
    <row r="2169" spans="2:3" hidden="1">
      <c r="B2169" s="2"/>
      <c r="C2169" s="2"/>
    </row>
    <row r="2170" spans="2:3" hidden="1">
      <c r="B2170" s="2"/>
      <c r="C2170" s="2"/>
    </row>
    <row r="2171" spans="2:3" hidden="1">
      <c r="B2171" s="2"/>
      <c r="C2171" s="2"/>
    </row>
    <row r="2172" spans="2:3" hidden="1">
      <c r="B2172" s="2"/>
      <c r="C2172" s="2"/>
    </row>
    <row r="2173" spans="2:3" hidden="1">
      <c r="B2173" s="2"/>
      <c r="C2173" s="2"/>
    </row>
    <row r="2174" spans="2:3" hidden="1">
      <c r="B2174" s="2"/>
      <c r="C2174" s="2"/>
    </row>
    <row r="2175" spans="2:3" hidden="1">
      <c r="B2175" s="2"/>
      <c r="C2175" s="2"/>
    </row>
    <row r="2176" spans="2:3" hidden="1">
      <c r="B2176" s="2"/>
      <c r="C2176" s="2"/>
    </row>
    <row r="2177" spans="2:3" hidden="1">
      <c r="B2177" s="2"/>
      <c r="C2177" s="2"/>
    </row>
    <row r="2178" spans="2:3" hidden="1">
      <c r="B2178" s="2"/>
      <c r="C2178" s="2"/>
    </row>
    <row r="2179" spans="2:3" hidden="1">
      <c r="B2179" s="2"/>
      <c r="C2179" s="2"/>
    </row>
    <row r="2180" spans="2:3" hidden="1">
      <c r="B2180" s="2"/>
      <c r="C2180" s="2"/>
    </row>
    <row r="2181" spans="2:3" hidden="1">
      <c r="B2181" s="2"/>
      <c r="C2181" s="2"/>
    </row>
    <row r="2182" spans="2:3" hidden="1">
      <c r="B2182" s="2"/>
      <c r="C2182" s="2"/>
    </row>
    <row r="2183" spans="2:3" hidden="1">
      <c r="B2183" s="2"/>
      <c r="C2183" s="2"/>
    </row>
    <row r="2184" spans="2:3" hidden="1">
      <c r="B2184" s="2"/>
      <c r="C2184" s="2"/>
    </row>
    <row r="2185" spans="2:3" hidden="1">
      <c r="B2185" s="2"/>
      <c r="C2185" s="2"/>
    </row>
    <row r="2186" spans="2:3" hidden="1">
      <c r="B2186" s="2"/>
      <c r="C2186" s="2"/>
    </row>
    <row r="2187" spans="2:3" hidden="1">
      <c r="B2187" s="2"/>
      <c r="C2187" s="2"/>
    </row>
    <row r="2188" spans="2:3" hidden="1">
      <c r="B2188" s="2"/>
      <c r="C2188" s="2"/>
    </row>
    <row r="2189" spans="2:3" hidden="1">
      <c r="B2189" s="2"/>
      <c r="C2189" s="2"/>
    </row>
    <row r="2190" spans="2:3" hidden="1">
      <c r="B2190" s="2"/>
      <c r="C2190" s="2"/>
    </row>
    <row r="2191" spans="2:3" hidden="1">
      <c r="B2191" s="2"/>
      <c r="C2191" s="2"/>
    </row>
    <row r="2192" spans="2:3" hidden="1">
      <c r="B2192" s="2"/>
      <c r="C2192" s="2"/>
    </row>
    <row r="2193" spans="2:3" hidden="1">
      <c r="B2193" s="2"/>
      <c r="C2193" s="2"/>
    </row>
    <row r="2194" spans="2:3" hidden="1">
      <c r="B2194" s="2"/>
      <c r="C2194" s="2"/>
    </row>
    <row r="2195" spans="2:3" hidden="1">
      <c r="B2195" s="2"/>
      <c r="C2195" s="2"/>
    </row>
    <row r="2196" spans="2:3" hidden="1">
      <c r="B2196" s="2"/>
      <c r="C2196" s="2"/>
    </row>
    <row r="2197" spans="2:3" hidden="1">
      <c r="B2197" s="2"/>
      <c r="C2197" s="2"/>
    </row>
    <row r="2198" spans="2:3" hidden="1">
      <c r="B2198" s="2"/>
      <c r="C2198" s="2"/>
    </row>
    <row r="2199" spans="2:3" hidden="1">
      <c r="B2199" s="2"/>
      <c r="C2199" s="2"/>
    </row>
    <row r="2200" spans="2:3" hidden="1">
      <c r="B2200" s="2"/>
      <c r="C2200" s="2"/>
    </row>
    <row r="2201" spans="2:3" hidden="1">
      <c r="B2201" s="2"/>
      <c r="C2201" s="2"/>
    </row>
    <row r="2202" spans="2:3" hidden="1">
      <c r="B2202" s="2"/>
      <c r="C2202" s="2"/>
    </row>
    <row r="2203" spans="2:3" hidden="1">
      <c r="B2203" s="2"/>
      <c r="C2203" s="2"/>
    </row>
    <row r="2204" spans="2:3" hidden="1">
      <c r="B2204" s="2"/>
      <c r="C2204" s="2"/>
    </row>
    <row r="2205" spans="2:3" hidden="1">
      <c r="B2205" s="2"/>
      <c r="C2205" s="2"/>
    </row>
    <row r="2206" spans="2:3" hidden="1">
      <c r="B2206" s="2"/>
      <c r="C2206" s="2"/>
    </row>
    <row r="2207" spans="2:3" hidden="1">
      <c r="B2207" s="2"/>
      <c r="C2207" s="2"/>
    </row>
    <row r="2208" spans="2:3" hidden="1">
      <c r="B2208" s="2"/>
      <c r="C2208" s="2"/>
    </row>
    <row r="2209" spans="2:3" hidden="1">
      <c r="B2209" s="2"/>
      <c r="C2209" s="2"/>
    </row>
    <row r="2210" spans="2:3" hidden="1">
      <c r="B2210" s="2"/>
      <c r="C2210" s="2"/>
    </row>
    <row r="2211" spans="2:3" hidden="1">
      <c r="B2211" s="2"/>
      <c r="C2211" s="2"/>
    </row>
    <row r="2212" spans="2:3" hidden="1">
      <c r="B2212" s="2"/>
      <c r="C2212" s="2"/>
    </row>
    <row r="2213" spans="2:3" hidden="1">
      <c r="B2213" s="2"/>
      <c r="C2213" s="2"/>
    </row>
    <row r="2214" spans="2:3" hidden="1">
      <c r="B2214" s="2"/>
      <c r="C2214" s="2"/>
    </row>
    <row r="2215" spans="2:3" hidden="1">
      <c r="B2215" s="2"/>
      <c r="C2215" s="2"/>
    </row>
    <row r="2216" spans="2:3" hidden="1">
      <c r="B2216" s="2"/>
      <c r="C2216" s="2"/>
    </row>
    <row r="2217" spans="2:3" hidden="1">
      <c r="B2217" s="2"/>
      <c r="C2217" s="2"/>
    </row>
    <row r="2218" spans="2:3" hidden="1">
      <c r="B2218" s="2"/>
      <c r="C2218" s="2"/>
    </row>
    <row r="2219" spans="2:3" hidden="1">
      <c r="B2219" s="2"/>
      <c r="C2219" s="2"/>
    </row>
    <row r="2220" spans="2:3" hidden="1">
      <c r="B2220" s="2"/>
      <c r="C2220" s="2"/>
    </row>
    <row r="2221" spans="2:3" hidden="1">
      <c r="B2221" s="2"/>
      <c r="C2221" s="2"/>
    </row>
    <row r="2222" spans="2:3" hidden="1">
      <c r="B2222" s="2"/>
      <c r="C2222" s="2"/>
    </row>
    <row r="2223" spans="2:3" hidden="1">
      <c r="B2223" s="2"/>
      <c r="C2223" s="2"/>
    </row>
    <row r="2224" spans="2:3" hidden="1">
      <c r="B2224" s="2"/>
      <c r="C2224" s="2"/>
    </row>
    <row r="2225" spans="2:3" hidden="1">
      <c r="B2225" s="2"/>
      <c r="C2225" s="2"/>
    </row>
    <row r="2226" spans="2:3" hidden="1">
      <c r="B2226" s="2"/>
      <c r="C2226" s="2"/>
    </row>
    <row r="2227" spans="2:3" hidden="1">
      <c r="B2227" s="2"/>
      <c r="C2227" s="2"/>
    </row>
    <row r="2228" spans="2:3" hidden="1">
      <c r="B2228" s="2"/>
      <c r="C2228" s="2"/>
    </row>
    <row r="2229" spans="2:3" hidden="1">
      <c r="B2229" s="2"/>
      <c r="C2229" s="2"/>
    </row>
    <row r="2230" spans="2:3" hidden="1">
      <c r="B2230" s="2"/>
      <c r="C2230" s="2"/>
    </row>
    <row r="2231" spans="2:3" hidden="1">
      <c r="B2231" s="2"/>
      <c r="C2231" s="2"/>
    </row>
    <row r="2232" spans="2:3" hidden="1">
      <c r="B2232" s="2"/>
      <c r="C2232" s="2"/>
    </row>
    <row r="2233" spans="2:3" hidden="1">
      <c r="B2233" s="2"/>
      <c r="C2233" s="2"/>
    </row>
    <row r="2234" spans="2:3" hidden="1">
      <c r="B2234" s="2"/>
      <c r="C2234" s="2"/>
    </row>
    <row r="2235" spans="2:3" hidden="1">
      <c r="B2235" s="2"/>
      <c r="C2235" s="2"/>
    </row>
    <row r="2236" spans="2:3" hidden="1">
      <c r="B2236" s="2"/>
      <c r="C2236" s="2"/>
    </row>
    <row r="2237" spans="2:3" hidden="1">
      <c r="B2237" s="2"/>
      <c r="C2237" s="2"/>
    </row>
    <row r="2238" spans="2:3" hidden="1">
      <c r="B2238" s="2"/>
      <c r="C2238" s="2"/>
    </row>
    <row r="2239" spans="2:3" hidden="1">
      <c r="B2239" s="2"/>
      <c r="C2239" s="2"/>
    </row>
    <row r="2240" spans="2:3" hidden="1">
      <c r="B2240" s="2"/>
      <c r="C2240" s="2"/>
    </row>
    <row r="2241" spans="2:3" hidden="1">
      <c r="B2241" s="2"/>
      <c r="C2241" s="2"/>
    </row>
    <row r="2242" spans="2:3" hidden="1">
      <c r="B2242" s="2"/>
      <c r="C2242" s="2"/>
    </row>
    <row r="2243" spans="2:3" hidden="1">
      <c r="B2243" s="2"/>
      <c r="C2243" s="2"/>
    </row>
    <row r="2244" spans="2:3" hidden="1">
      <c r="B2244" s="2"/>
      <c r="C2244" s="2"/>
    </row>
    <row r="2245" spans="2:3" hidden="1">
      <c r="B2245" s="2"/>
      <c r="C2245" s="2"/>
    </row>
    <row r="2246" spans="2:3" hidden="1">
      <c r="B2246" s="2"/>
      <c r="C2246" s="2"/>
    </row>
    <row r="2247" spans="2:3" hidden="1">
      <c r="B2247" s="2"/>
      <c r="C2247" s="2"/>
    </row>
    <row r="2248" spans="2:3" hidden="1">
      <c r="B2248" s="2"/>
      <c r="C2248" s="2"/>
    </row>
    <row r="2249" spans="2:3" hidden="1">
      <c r="B2249" s="2"/>
      <c r="C2249" s="2"/>
    </row>
    <row r="2250" spans="2:3" hidden="1">
      <c r="B2250" s="2"/>
      <c r="C2250" s="2"/>
    </row>
    <row r="2251" spans="2:3" hidden="1">
      <c r="B2251" s="2"/>
      <c r="C2251" s="2"/>
    </row>
    <row r="2252" spans="2:3" hidden="1">
      <c r="B2252" s="2"/>
      <c r="C2252" s="2"/>
    </row>
    <row r="2253" spans="2:3" hidden="1">
      <c r="B2253" s="2"/>
      <c r="C2253" s="2"/>
    </row>
    <row r="2254" spans="2:3" hidden="1">
      <c r="B2254" s="2"/>
      <c r="C2254" s="2"/>
    </row>
    <row r="2255" spans="2:3" hidden="1">
      <c r="B2255" s="2"/>
      <c r="C2255" s="2"/>
    </row>
    <row r="2256" spans="2:3" hidden="1">
      <c r="B2256" s="2"/>
      <c r="C2256" s="2"/>
    </row>
    <row r="2257" spans="2:3" hidden="1">
      <c r="B2257" s="2"/>
      <c r="C2257" s="2"/>
    </row>
    <row r="2258" spans="2:3" hidden="1">
      <c r="B2258" s="2"/>
      <c r="C2258" s="2"/>
    </row>
    <row r="2259" spans="2:3" hidden="1">
      <c r="B2259" s="2"/>
      <c r="C2259" s="2"/>
    </row>
    <row r="2260" spans="2:3" hidden="1">
      <c r="B2260" s="2"/>
      <c r="C2260" s="2"/>
    </row>
    <row r="2261" spans="2:3" hidden="1">
      <c r="B2261" s="2"/>
      <c r="C2261" s="2"/>
    </row>
    <row r="2262" spans="2:3" hidden="1">
      <c r="B2262" s="2"/>
      <c r="C2262" s="2"/>
    </row>
    <row r="2263" spans="2:3" hidden="1">
      <c r="B2263" s="2"/>
      <c r="C2263" s="2"/>
    </row>
    <row r="2264" spans="2:3" hidden="1">
      <c r="B2264" s="2"/>
      <c r="C2264" s="2"/>
    </row>
    <row r="2265" spans="2:3" hidden="1">
      <c r="B2265" s="2"/>
      <c r="C2265" s="2"/>
    </row>
    <row r="2266" spans="2:3" hidden="1">
      <c r="B2266" s="2"/>
      <c r="C2266" s="2"/>
    </row>
    <row r="2267" spans="2:3" hidden="1">
      <c r="B2267" s="2"/>
      <c r="C2267" s="2"/>
    </row>
    <row r="2268" spans="2:3" hidden="1">
      <c r="B2268" s="2"/>
      <c r="C2268" s="2"/>
    </row>
    <row r="2269" spans="2:3" hidden="1">
      <c r="B2269" s="2"/>
      <c r="C2269" s="2"/>
    </row>
    <row r="2270" spans="2:3" hidden="1">
      <c r="B2270" s="2"/>
      <c r="C2270" s="2"/>
    </row>
    <row r="2271" spans="2:3" hidden="1">
      <c r="B2271" s="2"/>
      <c r="C2271" s="2"/>
    </row>
    <row r="2272" spans="2:3" hidden="1">
      <c r="B2272" s="2"/>
      <c r="C2272" s="2"/>
    </row>
    <row r="2273" spans="2:3" hidden="1">
      <c r="B2273" s="2"/>
      <c r="C2273" s="2"/>
    </row>
    <row r="2274" spans="2:3" hidden="1">
      <c r="B2274" s="2"/>
      <c r="C2274" s="2"/>
    </row>
    <row r="2275" spans="2:3" hidden="1">
      <c r="B2275" s="2"/>
      <c r="C2275" s="2"/>
    </row>
    <row r="2276" spans="2:3" hidden="1">
      <c r="B2276" s="2"/>
      <c r="C2276" s="2"/>
    </row>
    <row r="2277" spans="2:3" hidden="1">
      <c r="B2277" s="2"/>
      <c r="C2277" s="2"/>
    </row>
    <row r="2278" spans="2:3" hidden="1">
      <c r="B2278" s="2"/>
      <c r="C2278" s="2"/>
    </row>
    <row r="2279" spans="2:3" hidden="1">
      <c r="B2279" s="2"/>
      <c r="C2279" s="2"/>
    </row>
    <row r="2280" spans="2:3" hidden="1">
      <c r="B2280" s="2"/>
      <c r="C2280" s="2"/>
    </row>
    <row r="2281" spans="2:3" hidden="1">
      <c r="B2281" s="2"/>
      <c r="C2281" s="2"/>
    </row>
    <row r="2282" spans="2:3" hidden="1">
      <c r="B2282" s="2"/>
      <c r="C2282" s="2"/>
    </row>
    <row r="2283" spans="2:3" hidden="1">
      <c r="B2283" s="2"/>
      <c r="C2283" s="2"/>
    </row>
    <row r="2284" spans="2:3" hidden="1">
      <c r="B2284" s="2"/>
      <c r="C2284" s="2"/>
    </row>
    <row r="2285" spans="2:3" hidden="1">
      <c r="B2285" s="2"/>
      <c r="C2285" s="2"/>
    </row>
    <row r="2286" spans="2:3" hidden="1">
      <c r="B2286" s="2"/>
      <c r="C2286" s="2"/>
    </row>
    <row r="2287" spans="2:3" hidden="1">
      <c r="B2287" s="2"/>
      <c r="C2287" s="2"/>
    </row>
    <row r="2288" spans="2:3" hidden="1">
      <c r="B2288" s="2"/>
      <c r="C2288" s="2"/>
    </row>
    <row r="2289" spans="2:3" hidden="1">
      <c r="B2289" s="2"/>
      <c r="C2289" s="2"/>
    </row>
    <row r="2290" spans="2:3" hidden="1">
      <c r="B2290" s="2"/>
      <c r="C2290" s="2"/>
    </row>
    <row r="2291" spans="2:3" hidden="1">
      <c r="B2291" s="2"/>
      <c r="C2291" s="2"/>
    </row>
    <row r="2292" spans="2:3" hidden="1">
      <c r="B2292" s="2"/>
      <c r="C2292" s="2"/>
    </row>
    <row r="2293" spans="2:3" hidden="1">
      <c r="B2293" s="2"/>
      <c r="C2293" s="2"/>
    </row>
    <row r="2294" spans="2:3" hidden="1">
      <c r="B2294" s="2"/>
      <c r="C2294" s="2"/>
    </row>
    <row r="2295" spans="2:3" hidden="1">
      <c r="B2295" s="2"/>
      <c r="C2295" s="2"/>
    </row>
    <row r="2296" spans="2:3" hidden="1">
      <c r="B2296" s="2"/>
      <c r="C2296" s="2"/>
    </row>
    <row r="2297" spans="2:3" hidden="1">
      <c r="B2297" s="2"/>
      <c r="C2297" s="2"/>
    </row>
    <row r="2298" spans="2:3" hidden="1">
      <c r="B2298" s="2"/>
      <c r="C2298" s="2"/>
    </row>
    <row r="2299" spans="2:3" hidden="1">
      <c r="B2299" s="2"/>
      <c r="C2299" s="2"/>
    </row>
    <row r="2300" spans="2:3" hidden="1">
      <c r="B2300" s="2"/>
      <c r="C2300" s="2"/>
    </row>
    <row r="2301" spans="2:3" hidden="1">
      <c r="B2301" s="2"/>
      <c r="C2301" s="2"/>
    </row>
    <row r="2302" spans="2:3" hidden="1">
      <c r="B2302" s="2"/>
      <c r="C2302" s="2"/>
    </row>
    <row r="2303" spans="2:3" hidden="1">
      <c r="B2303" s="2"/>
      <c r="C2303" s="2"/>
    </row>
    <row r="2304" spans="2:3" hidden="1">
      <c r="B2304" s="2"/>
      <c r="C2304" s="2"/>
    </row>
    <row r="2305" spans="2:3" hidden="1">
      <c r="B2305" s="2"/>
      <c r="C2305" s="2"/>
    </row>
    <row r="2306" spans="2:3" hidden="1">
      <c r="B2306" s="2"/>
      <c r="C2306" s="2"/>
    </row>
    <row r="2307" spans="2:3" hidden="1">
      <c r="B2307" s="2"/>
      <c r="C2307" s="2"/>
    </row>
    <row r="2308" spans="2:3" hidden="1">
      <c r="B2308" s="2"/>
      <c r="C2308" s="2"/>
    </row>
    <row r="2309" spans="2:3" hidden="1">
      <c r="B2309" s="2"/>
      <c r="C2309" s="2"/>
    </row>
    <row r="2310" spans="2:3" hidden="1">
      <c r="B2310" s="2"/>
      <c r="C2310" s="2"/>
    </row>
    <row r="2311" spans="2:3" hidden="1">
      <c r="B2311" s="2"/>
      <c r="C2311" s="2"/>
    </row>
    <row r="2312" spans="2:3" hidden="1">
      <c r="B2312" s="2"/>
      <c r="C2312" s="2"/>
    </row>
    <row r="2313" spans="2:3" hidden="1">
      <c r="B2313" s="2"/>
      <c r="C2313" s="2"/>
    </row>
    <row r="2314" spans="2:3" hidden="1">
      <c r="B2314" s="2"/>
      <c r="C2314" s="2"/>
    </row>
    <row r="2315" spans="2:3" hidden="1">
      <c r="B2315" s="2"/>
      <c r="C2315" s="2"/>
    </row>
    <row r="2316" spans="2:3" hidden="1">
      <c r="B2316" s="2"/>
      <c r="C2316" s="2"/>
    </row>
    <row r="2317" spans="2:3" hidden="1">
      <c r="B2317" s="2"/>
      <c r="C2317" s="2"/>
    </row>
    <row r="2318" spans="2:3" hidden="1">
      <c r="B2318" s="2"/>
      <c r="C2318" s="2"/>
    </row>
    <row r="2319" spans="2:3" hidden="1">
      <c r="B2319" s="2"/>
      <c r="C2319" s="2"/>
    </row>
    <row r="2320" spans="2:3" hidden="1">
      <c r="B2320" s="2"/>
      <c r="C2320" s="2"/>
    </row>
    <row r="2321" spans="2:3" hidden="1">
      <c r="B2321" s="2"/>
      <c r="C2321" s="2"/>
    </row>
    <row r="2322" spans="2:3" hidden="1">
      <c r="B2322" s="2"/>
      <c r="C2322" s="2"/>
    </row>
    <row r="2323" spans="2:3" hidden="1">
      <c r="B2323" s="2"/>
      <c r="C2323" s="2"/>
    </row>
    <row r="2324" spans="2:3" hidden="1">
      <c r="B2324" s="2"/>
      <c r="C2324" s="2"/>
    </row>
    <row r="2325" spans="2:3" hidden="1">
      <c r="B2325" s="2"/>
      <c r="C2325" s="2"/>
    </row>
    <row r="2326" spans="2:3" hidden="1">
      <c r="B2326" s="2"/>
      <c r="C2326" s="2"/>
    </row>
    <row r="2327" spans="2:3" hidden="1">
      <c r="B2327" s="2"/>
      <c r="C2327" s="2"/>
    </row>
    <row r="2328" spans="2:3" hidden="1">
      <c r="B2328" s="2"/>
      <c r="C2328" s="2"/>
    </row>
    <row r="2329" spans="2:3" hidden="1">
      <c r="B2329" s="2"/>
      <c r="C2329" s="2"/>
    </row>
    <row r="2330" spans="2:3" hidden="1">
      <c r="B2330" s="2"/>
      <c r="C2330" s="2"/>
    </row>
    <row r="2331" spans="2:3" hidden="1">
      <c r="B2331" s="2"/>
      <c r="C2331" s="2"/>
    </row>
    <row r="2332" spans="2:3" hidden="1">
      <c r="B2332" s="2"/>
      <c r="C2332" s="2"/>
    </row>
    <row r="2333" spans="2:3" hidden="1">
      <c r="B2333" s="2"/>
      <c r="C2333" s="2"/>
    </row>
    <row r="2334" spans="2:3" hidden="1">
      <c r="B2334" s="2"/>
      <c r="C2334" s="2"/>
    </row>
    <row r="2335" spans="2:3" hidden="1">
      <c r="B2335" s="2"/>
      <c r="C2335" s="2"/>
    </row>
    <row r="2336" spans="2:3" hidden="1">
      <c r="B2336" s="2"/>
      <c r="C2336" s="2"/>
    </row>
    <row r="2337" spans="2:3" hidden="1">
      <c r="B2337" s="2"/>
      <c r="C2337" s="2"/>
    </row>
    <row r="2338" spans="2:3" hidden="1">
      <c r="B2338" s="2"/>
      <c r="C2338" s="2"/>
    </row>
    <row r="2339" spans="2:3" hidden="1">
      <c r="B2339" s="2"/>
      <c r="C2339" s="2"/>
    </row>
    <row r="2340" spans="2:3" hidden="1">
      <c r="B2340" s="2"/>
      <c r="C2340" s="2"/>
    </row>
    <row r="2341" spans="2:3" hidden="1">
      <c r="B2341" s="2"/>
      <c r="C2341" s="2"/>
    </row>
    <row r="2342" spans="2:3" hidden="1">
      <c r="B2342" s="2"/>
      <c r="C2342" s="2"/>
    </row>
    <row r="2343" spans="2:3" hidden="1">
      <c r="B2343" s="2"/>
      <c r="C2343" s="2"/>
    </row>
    <row r="2344" spans="2:3" hidden="1">
      <c r="B2344" s="2"/>
      <c r="C2344" s="2"/>
    </row>
    <row r="2345" spans="2:3" hidden="1">
      <c r="B2345" s="2"/>
      <c r="C2345" s="2"/>
    </row>
    <row r="2346" spans="2:3" hidden="1">
      <c r="B2346" s="2"/>
      <c r="C2346" s="2"/>
    </row>
    <row r="2347" spans="2:3" hidden="1">
      <c r="B2347" s="2"/>
      <c r="C2347" s="2"/>
    </row>
    <row r="2348" spans="2:3" hidden="1">
      <c r="B2348" s="2"/>
      <c r="C2348" s="2"/>
    </row>
    <row r="2349" spans="2:3" hidden="1">
      <c r="B2349" s="2"/>
      <c r="C2349" s="2"/>
    </row>
    <row r="2350" spans="2:3" hidden="1">
      <c r="B2350" s="2"/>
      <c r="C2350" s="2"/>
    </row>
    <row r="2351" spans="2:3" hidden="1">
      <c r="B2351" s="2"/>
      <c r="C2351" s="2"/>
    </row>
    <row r="2352" spans="2:3" hidden="1">
      <c r="B2352" s="2"/>
      <c r="C2352" s="2"/>
    </row>
    <row r="2353" spans="2:3" hidden="1">
      <c r="B2353" s="2"/>
      <c r="C2353" s="2"/>
    </row>
    <row r="2354" spans="2:3" hidden="1">
      <c r="B2354" s="2"/>
      <c r="C2354" s="2"/>
    </row>
    <row r="2355" spans="2:3" hidden="1">
      <c r="B2355" s="2"/>
      <c r="C2355" s="2"/>
    </row>
    <row r="2356" spans="2:3" hidden="1">
      <c r="B2356" s="2"/>
      <c r="C2356" s="2"/>
    </row>
    <row r="2357" spans="2:3" hidden="1">
      <c r="B2357" s="2"/>
      <c r="C2357" s="2"/>
    </row>
    <row r="2358" spans="2:3" hidden="1">
      <c r="B2358" s="2"/>
      <c r="C2358" s="2"/>
    </row>
    <row r="2359" spans="2:3" hidden="1">
      <c r="B2359" s="2"/>
      <c r="C2359" s="2"/>
    </row>
    <row r="2360" spans="2:3" hidden="1">
      <c r="B2360" s="2"/>
      <c r="C2360" s="2"/>
    </row>
    <row r="2361" spans="2:3" hidden="1">
      <c r="B2361" s="2"/>
      <c r="C2361" s="2"/>
    </row>
    <row r="2362" spans="2:3" hidden="1">
      <c r="B2362" s="2"/>
      <c r="C2362" s="2"/>
    </row>
    <row r="2363" spans="2:3" hidden="1">
      <c r="B2363" s="2"/>
      <c r="C2363" s="2"/>
    </row>
    <row r="2364" spans="2:3" hidden="1">
      <c r="B2364" s="2"/>
      <c r="C2364" s="2"/>
    </row>
    <row r="2365" spans="2:3" hidden="1">
      <c r="B2365" s="2"/>
      <c r="C2365" s="2"/>
    </row>
    <row r="2366" spans="2:3" hidden="1">
      <c r="B2366" s="2"/>
      <c r="C2366" s="2"/>
    </row>
    <row r="2367" spans="2:3" hidden="1">
      <c r="B2367" s="2"/>
      <c r="C2367" s="2"/>
    </row>
    <row r="2368" spans="2:3" hidden="1">
      <c r="B2368" s="2"/>
      <c r="C2368" s="2"/>
    </row>
    <row r="2369" spans="2:3" hidden="1">
      <c r="B2369" s="2"/>
      <c r="C2369" s="2"/>
    </row>
    <row r="2370" spans="2:3" hidden="1">
      <c r="B2370" s="2"/>
      <c r="C2370" s="2"/>
    </row>
    <row r="2371" spans="2:3" hidden="1">
      <c r="B2371" s="2"/>
      <c r="C2371" s="2"/>
    </row>
    <row r="2372" spans="2:3" hidden="1">
      <c r="B2372" s="2"/>
      <c r="C2372" s="2"/>
    </row>
    <row r="2373" spans="2:3" hidden="1">
      <c r="B2373" s="2"/>
      <c r="C2373" s="2"/>
    </row>
    <row r="2374" spans="2:3" hidden="1">
      <c r="B2374" s="2"/>
      <c r="C2374" s="2"/>
    </row>
    <row r="2375" spans="2:3" hidden="1">
      <c r="B2375" s="2"/>
      <c r="C2375" s="2"/>
    </row>
    <row r="2376" spans="2:3" hidden="1">
      <c r="B2376" s="2"/>
      <c r="C2376" s="2"/>
    </row>
    <row r="2377" spans="2:3" hidden="1">
      <c r="B2377" s="2"/>
      <c r="C2377" s="2"/>
    </row>
    <row r="2378" spans="2:3" hidden="1">
      <c r="B2378" s="2"/>
      <c r="C2378" s="2"/>
    </row>
    <row r="2379" spans="2:3" hidden="1">
      <c r="B2379" s="2"/>
      <c r="C2379" s="2"/>
    </row>
    <row r="2380" spans="2:3" hidden="1">
      <c r="B2380" s="2"/>
      <c r="C2380" s="2"/>
    </row>
    <row r="2381" spans="2:3" hidden="1">
      <c r="B2381" s="2"/>
      <c r="C2381" s="2"/>
    </row>
    <row r="2382" spans="2:3" hidden="1">
      <c r="B2382" s="2"/>
      <c r="C2382" s="2"/>
    </row>
    <row r="2383" spans="2:3" hidden="1">
      <c r="B2383" s="2"/>
      <c r="C2383" s="2"/>
    </row>
    <row r="2384" spans="2:3" hidden="1">
      <c r="B2384" s="2"/>
      <c r="C2384" s="2"/>
    </row>
    <row r="2385" spans="2:3" hidden="1">
      <c r="B2385" s="2"/>
      <c r="C2385" s="2"/>
    </row>
    <row r="2386" spans="2:3" hidden="1">
      <c r="B2386" s="2"/>
      <c r="C2386" s="2"/>
    </row>
    <row r="2387" spans="2:3" hidden="1">
      <c r="B2387" s="2"/>
      <c r="C2387" s="2"/>
    </row>
    <row r="2388" spans="2:3" hidden="1">
      <c r="B2388" s="2"/>
      <c r="C2388" s="2"/>
    </row>
    <row r="2389" spans="2:3" hidden="1">
      <c r="B2389" s="2"/>
      <c r="C2389" s="2"/>
    </row>
    <row r="2390" spans="2:3" hidden="1">
      <c r="B2390" s="2"/>
      <c r="C2390" s="2"/>
    </row>
    <row r="2391" spans="2:3" hidden="1">
      <c r="B2391" s="2"/>
      <c r="C2391" s="2"/>
    </row>
    <row r="2392" spans="2:3" hidden="1">
      <c r="B2392" s="2"/>
      <c r="C2392" s="2"/>
    </row>
    <row r="2393" spans="2:3" hidden="1">
      <c r="B2393" s="2"/>
      <c r="C2393" s="2"/>
    </row>
    <row r="2394" spans="2:3" hidden="1">
      <c r="B2394" s="2"/>
      <c r="C2394" s="2"/>
    </row>
    <row r="2395" spans="2:3" hidden="1">
      <c r="B2395" s="2"/>
      <c r="C2395" s="2"/>
    </row>
    <row r="2396" spans="2:3" hidden="1">
      <c r="B2396" s="2"/>
      <c r="C2396" s="2"/>
    </row>
    <row r="2397" spans="2:3" hidden="1">
      <c r="B2397" s="2"/>
      <c r="C2397" s="2"/>
    </row>
    <row r="2398" spans="2:3" hidden="1">
      <c r="B2398" s="2"/>
      <c r="C2398" s="2"/>
    </row>
    <row r="2399" spans="2:3" hidden="1">
      <c r="B2399" s="2"/>
      <c r="C2399" s="2"/>
    </row>
    <row r="2400" spans="2:3" hidden="1">
      <c r="B2400" s="2"/>
      <c r="C2400" s="2"/>
    </row>
    <row r="2401" spans="2:3" hidden="1">
      <c r="B2401" s="2"/>
      <c r="C2401" s="2"/>
    </row>
    <row r="2402" spans="2:3" hidden="1">
      <c r="B2402" s="2"/>
      <c r="C2402" s="2"/>
    </row>
    <row r="2403" spans="2:3" hidden="1">
      <c r="B2403" s="2"/>
      <c r="C2403" s="2"/>
    </row>
    <row r="2404" spans="2:3" hidden="1">
      <c r="B2404" s="2"/>
      <c r="C2404" s="2"/>
    </row>
    <row r="2405" spans="2:3" hidden="1">
      <c r="B2405" s="2"/>
      <c r="C2405" s="2"/>
    </row>
    <row r="2406" spans="2:3" hidden="1">
      <c r="B2406" s="2"/>
      <c r="C2406" s="2"/>
    </row>
    <row r="2407" spans="2:3" hidden="1">
      <c r="B2407" s="2"/>
      <c r="C2407" s="2"/>
    </row>
    <row r="2408" spans="2:3" hidden="1">
      <c r="B2408" s="2"/>
      <c r="C2408" s="2"/>
    </row>
    <row r="2409" spans="2:3" hidden="1">
      <c r="B2409" s="2"/>
      <c r="C2409" s="2"/>
    </row>
    <row r="2410" spans="2:3" hidden="1">
      <c r="B2410" s="2"/>
      <c r="C2410" s="2"/>
    </row>
    <row r="2411" spans="2:3" hidden="1">
      <c r="B2411" s="2"/>
      <c r="C2411" s="2"/>
    </row>
    <row r="2412" spans="2:3" hidden="1">
      <c r="B2412" s="2"/>
      <c r="C2412" s="2"/>
    </row>
    <row r="2413" spans="2:3" hidden="1">
      <c r="B2413" s="2"/>
      <c r="C2413" s="2"/>
    </row>
    <row r="2414" spans="2:3" hidden="1">
      <c r="B2414" s="2"/>
      <c r="C2414" s="2"/>
    </row>
    <row r="2415" spans="2:3" hidden="1">
      <c r="B2415" s="2"/>
      <c r="C2415" s="2"/>
    </row>
    <row r="2416" spans="2:3" hidden="1">
      <c r="B2416" s="2"/>
      <c r="C2416" s="2"/>
    </row>
    <row r="2417" spans="2:3" hidden="1">
      <c r="B2417" s="2"/>
      <c r="C2417" s="2"/>
    </row>
    <row r="2418" spans="2:3" hidden="1">
      <c r="B2418" s="2"/>
      <c r="C2418" s="2"/>
    </row>
    <row r="2419" spans="2:3" hidden="1">
      <c r="B2419" s="2"/>
      <c r="C2419" s="2"/>
    </row>
    <row r="2420" spans="2:3" hidden="1">
      <c r="B2420" s="2"/>
      <c r="C2420" s="2"/>
    </row>
    <row r="2421" spans="2:3" hidden="1">
      <c r="B2421" s="2"/>
      <c r="C2421" s="2"/>
    </row>
    <row r="2422" spans="2:3" hidden="1">
      <c r="B2422" s="2"/>
      <c r="C2422" s="2"/>
    </row>
    <row r="2423" spans="2:3" hidden="1">
      <c r="B2423" s="2"/>
      <c r="C2423" s="2"/>
    </row>
    <row r="2424" spans="2:3" hidden="1">
      <c r="B2424" s="2"/>
      <c r="C2424" s="2"/>
    </row>
    <row r="2425" spans="2:3" hidden="1">
      <c r="B2425" s="2"/>
      <c r="C2425" s="2"/>
    </row>
    <row r="2426" spans="2:3" hidden="1">
      <c r="B2426" s="2"/>
      <c r="C2426" s="2"/>
    </row>
    <row r="2427" spans="2:3" hidden="1">
      <c r="B2427" s="2"/>
      <c r="C2427" s="2"/>
    </row>
    <row r="2428" spans="2:3" hidden="1">
      <c r="B2428" s="2"/>
      <c r="C2428" s="2"/>
    </row>
    <row r="2429" spans="2:3" hidden="1">
      <c r="B2429" s="2"/>
      <c r="C2429" s="2"/>
    </row>
    <row r="2430" spans="2:3" hidden="1">
      <c r="B2430" s="2"/>
      <c r="C2430" s="2"/>
    </row>
    <row r="2431" spans="2:3" hidden="1">
      <c r="B2431" s="2"/>
      <c r="C2431" s="2"/>
    </row>
    <row r="2432" spans="2:3" hidden="1">
      <c r="B2432" s="2"/>
      <c r="C2432" s="2"/>
    </row>
    <row r="2433" spans="2:3" hidden="1">
      <c r="B2433" s="2"/>
      <c r="C2433" s="2"/>
    </row>
    <row r="2434" spans="2:3" hidden="1">
      <c r="B2434" s="2"/>
      <c r="C2434" s="2"/>
    </row>
    <row r="2435" spans="2:3" hidden="1">
      <c r="B2435" s="2"/>
      <c r="C2435" s="2"/>
    </row>
    <row r="2436" spans="2:3" hidden="1">
      <c r="B2436" s="2"/>
      <c r="C2436" s="2"/>
    </row>
    <row r="2437" spans="2:3" hidden="1">
      <c r="B2437" s="2"/>
      <c r="C2437" s="2"/>
    </row>
    <row r="2438" spans="2:3" hidden="1">
      <c r="B2438" s="2"/>
      <c r="C2438" s="2"/>
    </row>
    <row r="2439" spans="2:3" hidden="1">
      <c r="B2439" s="2"/>
      <c r="C2439" s="2"/>
    </row>
    <row r="2440" spans="2:3" hidden="1">
      <c r="B2440" s="2"/>
      <c r="C2440" s="2"/>
    </row>
    <row r="2441" spans="2:3" hidden="1">
      <c r="B2441" s="2"/>
      <c r="C2441" s="2"/>
    </row>
    <row r="2442" spans="2:3" hidden="1">
      <c r="B2442" s="2"/>
      <c r="C2442" s="2"/>
    </row>
    <row r="2443" spans="2:3" hidden="1">
      <c r="B2443" s="2"/>
      <c r="C2443" s="2"/>
    </row>
    <row r="2444" spans="2:3" hidden="1">
      <c r="B2444" s="2"/>
      <c r="C2444" s="2"/>
    </row>
    <row r="2445" spans="2:3" hidden="1">
      <c r="B2445" s="2"/>
      <c r="C2445" s="2"/>
    </row>
    <row r="2446" spans="2:3" hidden="1">
      <c r="B2446" s="2"/>
      <c r="C2446" s="2"/>
    </row>
    <row r="2447" spans="2:3" hidden="1">
      <c r="B2447" s="2"/>
      <c r="C2447" s="2"/>
    </row>
    <row r="2448" spans="2:3" hidden="1">
      <c r="B2448" s="2"/>
      <c r="C2448" s="2"/>
    </row>
    <row r="2449" spans="2:3" hidden="1">
      <c r="B2449" s="2"/>
      <c r="C2449" s="2"/>
    </row>
    <row r="2450" spans="2:3" hidden="1">
      <c r="B2450" s="2"/>
      <c r="C2450" s="2"/>
    </row>
    <row r="2451" spans="2:3" hidden="1">
      <c r="B2451" s="2"/>
      <c r="C2451" s="2"/>
    </row>
    <row r="2452" spans="2:3" hidden="1">
      <c r="B2452" s="2"/>
      <c r="C2452" s="2"/>
    </row>
    <row r="2453" spans="2:3" hidden="1">
      <c r="B2453" s="2"/>
      <c r="C2453" s="2"/>
    </row>
    <row r="2454" spans="2:3" hidden="1">
      <c r="B2454" s="2"/>
      <c r="C2454" s="2"/>
    </row>
    <row r="2455" spans="2:3" hidden="1">
      <c r="B2455" s="2"/>
      <c r="C2455" s="2"/>
    </row>
    <row r="2456" spans="2:3" hidden="1">
      <c r="B2456" s="2"/>
      <c r="C2456" s="2"/>
    </row>
    <row r="2457" spans="2:3" hidden="1">
      <c r="B2457" s="2"/>
      <c r="C2457" s="2"/>
    </row>
    <row r="2458" spans="2:3" hidden="1">
      <c r="B2458" s="2"/>
      <c r="C2458" s="2"/>
    </row>
    <row r="2459" spans="2:3" hidden="1">
      <c r="B2459" s="2"/>
      <c r="C2459" s="2"/>
    </row>
    <row r="2460" spans="2:3" hidden="1">
      <c r="B2460" s="2"/>
      <c r="C2460" s="2"/>
    </row>
    <row r="2461" spans="2:3" hidden="1">
      <c r="B2461" s="2"/>
      <c r="C2461" s="2"/>
    </row>
    <row r="2462" spans="2:3" hidden="1">
      <c r="B2462" s="2"/>
      <c r="C2462" s="2"/>
    </row>
    <row r="2463" spans="2:3" hidden="1">
      <c r="B2463" s="2"/>
      <c r="C2463" s="2"/>
    </row>
    <row r="2464" spans="2:3" hidden="1">
      <c r="B2464" s="2"/>
      <c r="C2464" s="2"/>
    </row>
    <row r="2465" spans="2:3" hidden="1">
      <c r="B2465" s="2"/>
      <c r="C2465" s="2"/>
    </row>
    <row r="2466" spans="2:3" hidden="1">
      <c r="B2466" s="2"/>
      <c r="C2466" s="2"/>
    </row>
    <row r="2467" spans="2:3" hidden="1">
      <c r="B2467" s="2"/>
      <c r="C2467" s="2"/>
    </row>
    <row r="2468" spans="2:3" hidden="1">
      <c r="B2468" s="2"/>
      <c r="C2468" s="2"/>
    </row>
    <row r="2469" spans="2:3" hidden="1">
      <c r="B2469" s="2"/>
      <c r="C2469" s="2"/>
    </row>
    <row r="2470" spans="2:3" hidden="1">
      <c r="B2470" s="2"/>
      <c r="C2470" s="2"/>
    </row>
    <row r="2471" spans="2:3" hidden="1">
      <c r="B2471" s="2"/>
      <c r="C2471" s="2"/>
    </row>
    <row r="2472" spans="2:3" hidden="1">
      <c r="B2472" s="2"/>
      <c r="C2472" s="2"/>
    </row>
    <row r="2473" spans="2:3" hidden="1">
      <c r="B2473" s="2"/>
      <c r="C2473" s="2"/>
    </row>
    <row r="2474" spans="2:3" hidden="1">
      <c r="B2474" s="2"/>
      <c r="C2474" s="2"/>
    </row>
    <row r="2475" spans="2:3" hidden="1">
      <c r="B2475" s="2"/>
      <c r="C2475" s="2"/>
    </row>
    <row r="2476" spans="2:3" hidden="1">
      <c r="B2476" s="2"/>
      <c r="C2476" s="2"/>
    </row>
    <row r="2477" spans="2:3" hidden="1">
      <c r="B2477" s="2"/>
      <c r="C2477" s="2"/>
    </row>
    <row r="2478" spans="2:3" hidden="1">
      <c r="B2478" s="2"/>
      <c r="C2478" s="2"/>
    </row>
    <row r="2479" spans="2:3" hidden="1">
      <c r="B2479" s="2"/>
      <c r="C2479" s="2"/>
    </row>
    <row r="2480" spans="2:3" hidden="1">
      <c r="B2480" s="2"/>
      <c r="C2480" s="2"/>
    </row>
    <row r="2481" spans="2:3" hidden="1">
      <c r="B2481" s="2"/>
      <c r="C2481" s="2"/>
    </row>
    <row r="2482" spans="2:3" hidden="1">
      <c r="B2482" s="2"/>
      <c r="C2482" s="2"/>
    </row>
    <row r="2483" spans="2:3" hidden="1">
      <c r="B2483" s="2"/>
      <c r="C2483" s="2"/>
    </row>
    <row r="2484" spans="2:3" hidden="1">
      <c r="B2484" s="2"/>
      <c r="C2484" s="2"/>
    </row>
    <row r="2485" spans="2:3" hidden="1">
      <c r="B2485" s="2"/>
      <c r="C2485" s="2"/>
    </row>
    <row r="2486" spans="2:3" hidden="1">
      <c r="B2486" s="2"/>
      <c r="C2486" s="2"/>
    </row>
    <row r="2487" spans="2:3" hidden="1">
      <c r="B2487" s="2"/>
      <c r="C2487" s="2"/>
    </row>
    <row r="2488" spans="2:3" hidden="1">
      <c r="B2488" s="2"/>
      <c r="C2488" s="2"/>
    </row>
    <row r="2489" spans="2:3" hidden="1">
      <c r="B2489" s="2"/>
      <c r="C2489" s="2"/>
    </row>
    <row r="2490" spans="2:3" hidden="1">
      <c r="B2490" s="2"/>
      <c r="C2490" s="2"/>
    </row>
    <row r="2491" spans="2:3" hidden="1">
      <c r="B2491" s="2"/>
      <c r="C2491" s="2"/>
    </row>
    <row r="2492" spans="2:3" hidden="1">
      <c r="B2492" s="2"/>
      <c r="C2492" s="2"/>
    </row>
    <row r="2493" spans="2:3" hidden="1">
      <c r="B2493" s="2"/>
      <c r="C2493" s="2"/>
    </row>
    <row r="2494" spans="2:3" hidden="1">
      <c r="B2494" s="2"/>
      <c r="C2494" s="2"/>
    </row>
    <row r="2495" spans="2:3" hidden="1">
      <c r="B2495" s="2"/>
      <c r="C2495" s="2"/>
    </row>
    <row r="2496" spans="2:3" hidden="1">
      <c r="B2496" s="2"/>
      <c r="C2496" s="2"/>
    </row>
    <row r="2497" spans="2:3" hidden="1">
      <c r="B2497" s="2"/>
      <c r="C2497" s="2"/>
    </row>
    <row r="2498" spans="2:3" hidden="1">
      <c r="B2498" s="2"/>
      <c r="C2498" s="2"/>
    </row>
    <row r="2499" spans="2:3" hidden="1">
      <c r="B2499" s="2"/>
      <c r="C2499" s="2"/>
    </row>
    <row r="2500" spans="2:3" hidden="1">
      <c r="B2500" s="2"/>
      <c r="C2500" s="2"/>
    </row>
    <row r="2501" spans="2:3" hidden="1">
      <c r="B2501" s="2"/>
      <c r="C2501" s="2"/>
    </row>
    <row r="2502" spans="2:3" hidden="1">
      <c r="B2502" s="2"/>
      <c r="C2502" s="2"/>
    </row>
    <row r="2503" spans="2:3" hidden="1">
      <c r="B2503" s="2"/>
      <c r="C2503" s="2"/>
    </row>
    <row r="2504" spans="2:3" hidden="1">
      <c r="B2504" s="2"/>
      <c r="C2504" s="2"/>
    </row>
    <row r="2505" spans="2:3" hidden="1">
      <c r="B2505" s="2"/>
      <c r="C2505" s="2"/>
    </row>
    <row r="2506" spans="2:3" hidden="1">
      <c r="B2506" s="2"/>
      <c r="C2506" s="2"/>
    </row>
    <row r="2507" spans="2:3" hidden="1">
      <c r="B2507" s="2"/>
      <c r="C2507" s="2"/>
    </row>
    <row r="2508" spans="2:3" hidden="1">
      <c r="B2508" s="2"/>
      <c r="C2508" s="2"/>
    </row>
    <row r="2509" spans="2:3" hidden="1">
      <c r="B2509" s="2"/>
      <c r="C2509" s="2"/>
    </row>
    <row r="2510" spans="2:3" hidden="1">
      <c r="B2510" s="2"/>
      <c r="C2510" s="2"/>
    </row>
    <row r="2511" spans="2:3" hidden="1">
      <c r="B2511" s="2"/>
      <c r="C2511" s="2"/>
    </row>
    <row r="2512" spans="2:3" hidden="1">
      <c r="B2512" s="2"/>
      <c r="C2512" s="2"/>
    </row>
    <row r="2513" spans="2:3" hidden="1">
      <c r="B2513" s="2"/>
      <c r="C2513" s="2"/>
    </row>
    <row r="2514" spans="2:3" hidden="1">
      <c r="B2514" s="2"/>
      <c r="C2514" s="2"/>
    </row>
    <row r="2515" spans="2:3" hidden="1">
      <c r="B2515" s="2"/>
      <c r="C2515" s="2"/>
    </row>
    <row r="2516" spans="2:3" hidden="1">
      <c r="B2516" s="2"/>
      <c r="C2516" s="2"/>
    </row>
    <row r="2517" spans="2:3" hidden="1">
      <c r="B2517" s="2"/>
      <c r="C2517" s="2"/>
    </row>
    <row r="2518" spans="2:3" hidden="1">
      <c r="B2518" s="2"/>
      <c r="C2518" s="2"/>
    </row>
    <row r="2519" spans="2:3" hidden="1">
      <c r="B2519" s="2"/>
      <c r="C2519" s="2"/>
    </row>
    <row r="2520" spans="2:3" hidden="1">
      <c r="B2520" s="2"/>
      <c r="C2520" s="2"/>
    </row>
    <row r="2521" spans="2:3" hidden="1">
      <c r="B2521" s="2"/>
      <c r="C2521" s="2"/>
    </row>
    <row r="2522" spans="2:3" hidden="1">
      <c r="B2522" s="2"/>
      <c r="C2522" s="2"/>
    </row>
    <row r="2523" spans="2:3" hidden="1">
      <c r="B2523" s="2"/>
      <c r="C2523" s="2"/>
    </row>
    <row r="2524" spans="2:3" hidden="1">
      <c r="B2524" s="2"/>
      <c r="C2524" s="2"/>
    </row>
    <row r="2525" spans="2:3" hidden="1">
      <c r="B2525" s="2"/>
      <c r="C2525" s="2"/>
    </row>
    <row r="2526" spans="2:3" hidden="1">
      <c r="B2526" s="2"/>
      <c r="C2526" s="2"/>
    </row>
    <row r="2527" spans="2:3" hidden="1">
      <c r="B2527" s="2"/>
      <c r="C2527" s="2"/>
    </row>
    <row r="2528" spans="2:3" hidden="1">
      <c r="B2528" s="2"/>
      <c r="C2528" s="2"/>
    </row>
    <row r="2529" spans="2:3" hidden="1">
      <c r="B2529" s="2"/>
      <c r="C2529" s="2"/>
    </row>
    <row r="2530" spans="2:3" hidden="1">
      <c r="B2530" s="2"/>
      <c r="C2530" s="2"/>
    </row>
    <row r="2531" spans="2:3" hidden="1">
      <c r="B2531" s="2"/>
      <c r="C2531" s="2"/>
    </row>
    <row r="2532" spans="2:3" hidden="1">
      <c r="B2532" s="2"/>
      <c r="C2532" s="2"/>
    </row>
    <row r="2533" spans="2:3" hidden="1">
      <c r="B2533" s="2"/>
      <c r="C2533" s="2"/>
    </row>
    <row r="2534" spans="2:3" hidden="1">
      <c r="B2534" s="2"/>
      <c r="C2534" s="2"/>
    </row>
    <row r="2535" spans="2:3" hidden="1">
      <c r="B2535" s="2"/>
      <c r="C2535" s="2"/>
    </row>
    <row r="2536" spans="2:3" hidden="1">
      <c r="B2536" s="2"/>
      <c r="C2536" s="2"/>
    </row>
    <row r="2537" spans="2:3" hidden="1">
      <c r="B2537" s="2"/>
      <c r="C2537" s="2"/>
    </row>
    <row r="2538" spans="2:3" hidden="1">
      <c r="B2538" s="2"/>
      <c r="C2538" s="2"/>
    </row>
    <row r="2539" spans="2:3" hidden="1">
      <c r="B2539" s="2"/>
      <c r="C2539" s="2"/>
    </row>
    <row r="2540" spans="2:3" hidden="1">
      <c r="B2540" s="2"/>
      <c r="C2540" s="2"/>
    </row>
    <row r="2541" spans="2:3" hidden="1">
      <c r="B2541" s="2"/>
      <c r="C2541" s="2"/>
    </row>
    <row r="2542" spans="2:3" hidden="1">
      <c r="B2542" s="2"/>
      <c r="C2542" s="2"/>
    </row>
    <row r="2543" spans="2:3" hidden="1">
      <c r="B2543" s="2"/>
      <c r="C2543" s="2"/>
    </row>
    <row r="2544" spans="2:3" hidden="1">
      <c r="B2544" s="2"/>
      <c r="C2544" s="2"/>
    </row>
    <row r="2545" spans="2:3" hidden="1">
      <c r="B2545" s="2"/>
      <c r="C2545" s="2"/>
    </row>
    <row r="2546" spans="2:3" hidden="1">
      <c r="B2546" s="2"/>
      <c r="C2546" s="2"/>
    </row>
    <row r="2547" spans="2:3" hidden="1">
      <c r="B2547" s="2"/>
      <c r="C2547" s="2"/>
    </row>
    <row r="2548" spans="2:3" hidden="1">
      <c r="B2548" s="2"/>
      <c r="C2548" s="2"/>
    </row>
    <row r="2549" spans="2:3" hidden="1">
      <c r="B2549" s="2"/>
      <c r="C2549" s="2"/>
    </row>
    <row r="2550" spans="2:3" hidden="1">
      <c r="B2550" s="2"/>
      <c r="C2550" s="2"/>
    </row>
    <row r="2551" spans="2:3" hidden="1">
      <c r="B2551" s="2"/>
      <c r="C2551" s="2"/>
    </row>
    <row r="2552" spans="2:3" hidden="1">
      <c r="B2552" s="2"/>
      <c r="C2552" s="2"/>
    </row>
    <row r="2553" spans="2:3" hidden="1">
      <c r="B2553" s="2"/>
      <c r="C2553" s="2"/>
    </row>
    <row r="2554" spans="2:3" hidden="1">
      <c r="B2554" s="2"/>
      <c r="C2554" s="2"/>
    </row>
    <row r="2555" spans="2:3" hidden="1">
      <c r="B2555" s="2"/>
      <c r="C2555" s="2"/>
    </row>
    <row r="2556" spans="2:3" hidden="1">
      <c r="B2556" s="2"/>
      <c r="C2556" s="2"/>
    </row>
    <row r="2557" spans="2:3" hidden="1">
      <c r="B2557" s="2"/>
      <c r="C2557" s="2"/>
    </row>
    <row r="2558" spans="2:3" hidden="1">
      <c r="B2558" s="2"/>
      <c r="C2558" s="2"/>
    </row>
    <row r="2559" spans="2:3" hidden="1">
      <c r="B2559" s="2"/>
      <c r="C2559" s="2"/>
    </row>
    <row r="2560" spans="2:3" hidden="1">
      <c r="B2560" s="2"/>
      <c r="C2560" s="2"/>
    </row>
    <row r="2561" spans="2:3" hidden="1">
      <c r="B2561" s="2"/>
      <c r="C2561" s="2"/>
    </row>
    <row r="2562" spans="2:3" hidden="1">
      <c r="B2562" s="2"/>
      <c r="C2562" s="2"/>
    </row>
    <row r="2563" spans="2:3" hidden="1">
      <c r="B2563" s="2"/>
      <c r="C2563" s="2"/>
    </row>
    <row r="2564" spans="2:3" hidden="1">
      <c r="B2564" s="2"/>
      <c r="C2564" s="2"/>
    </row>
    <row r="2565" spans="2:3" hidden="1">
      <c r="B2565" s="2"/>
      <c r="C2565" s="2"/>
    </row>
    <row r="2566" spans="2:3" hidden="1">
      <c r="B2566" s="2"/>
      <c r="C2566" s="2"/>
    </row>
    <row r="2567" spans="2:3" hidden="1">
      <c r="B2567" s="2"/>
      <c r="C2567" s="2"/>
    </row>
    <row r="2568" spans="2:3" hidden="1">
      <c r="B2568" s="2"/>
      <c r="C2568" s="2"/>
    </row>
    <row r="2569" spans="2:3" hidden="1">
      <c r="B2569" s="2"/>
      <c r="C2569" s="2"/>
    </row>
    <row r="2570" spans="2:3" hidden="1">
      <c r="B2570" s="2"/>
      <c r="C2570" s="2"/>
    </row>
    <row r="2571" spans="2:3" hidden="1">
      <c r="B2571" s="2"/>
      <c r="C2571" s="2"/>
    </row>
    <row r="2572" spans="2:3" hidden="1">
      <c r="B2572" s="2"/>
      <c r="C2572" s="2"/>
    </row>
    <row r="2573" spans="2:3" hidden="1">
      <c r="B2573" s="2"/>
      <c r="C2573" s="2"/>
    </row>
    <row r="2574" spans="2:3" hidden="1">
      <c r="B2574" s="2"/>
      <c r="C2574" s="2"/>
    </row>
    <row r="2575" spans="2:3" hidden="1">
      <c r="B2575" s="2"/>
      <c r="C2575" s="2"/>
    </row>
    <row r="2576" spans="2:3" hidden="1">
      <c r="B2576" s="2"/>
      <c r="C2576" s="2"/>
    </row>
    <row r="2577" spans="2:3" hidden="1">
      <c r="B2577" s="2"/>
      <c r="C2577" s="2"/>
    </row>
    <row r="2578" spans="2:3" hidden="1">
      <c r="B2578" s="2"/>
      <c r="C2578" s="2"/>
    </row>
    <row r="2579" spans="2:3" hidden="1">
      <c r="B2579" s="2"/>
      <c r="C2579" s="2"/>
    </row>
    <row r="2580" spans="2:3" hidden="1">
      <c r="B2580" s="2"/>
      <c r="C2580" s="2"/>
    </row>
    <row r="2581" spans="2:3" hidden="1">
      <c r="B2581" s="2"/>
      <c r="C2581" s="2"/>
    </row>
    <row r="2582" spans="2:3" hidden="1">
      <c r="B2582" s="2"/>
      <c r="C2582" s="2"/>
    </row>
    <row r="2583" spans="2:3" hidden="1">
      <c r="B2583" s="2"/>
      <c r="C2583" s="2"/>
    </row>
    <row r="2584" spans="2:3" hidden="1">
      <c r="B2584" s="2"/>
      <c r="C2584" s="2"/>
    </row>
    <row r="2585" spans="2:3" hidden="1">
      <c r="B2585" s="2"/>
      <c r="C2585" s="2"/>
    </row>
    <row r="2586" spans="2:3" hidden="1">
      <c r="B2586" s="2"/>
      <c r="C2586" s="2"/>
    </row>
    <row r="2587" spans="2:3" hidden="1">
      <c r="B2587" s="2"/>
      <c r="C2587" s="2"/>
    </row>
    <row r="2588" spans="2:3" hidden="1">
      <c r="B2588" s="2"/>
      <c r="C2588" s="2"/>
    </row>
    <row r="2589" spans="2:3" hidden="1">
      <c r="B2589" s="2"/>
      <c r="C2589" s="2"/>
    </row>
    <row r="2590" spans="2:3" hidden="1">
      <c r="B2590" s="2"/>
      <c r="C2590" s="2"/>
    </row>
    <row r="2591" spans="2:3" hidden="1">
      <c r="B2591" s="2"/>
      <c r="C2591" s="2"/>
    </row>
    <row r="2592" spans="2:3" hidden="1">
      <c r="B2592" s="2"/>
      <c r="C2592" s="2"/>
    </row>
    <row r="2593" spans="2:3" hidden="1">
      <c r="B2593" s="2"/>
      <c r="C2593" s="2"/>
    </row>
    <row r="2594" spans="2:3" hidden="1">
      <c r="B2594" s="2"/>
      <c r="C2594" s="2"/>
    </row>
    <row r="2595" spans="2:3" hidden="1">
      <c r="B2595" s="2"/>
      <c r="C2595" s="2"/>
    </row>
    <row r="2596" spans="2:3" hidden="1">
      <c r="B2596" s="2"/>
      <c r="C2596" s="2"/>
    </row>
    <row r="2597" spans="2:3" hidden="1">
      <c r="B2597" s="2"/>
      <c r="C2597" s="2"/>
    </row>
    <row r="2598" spans="2:3" hidden="1">
      <c r="B2598" s="2"/>
      <c r="C2598" s="2"/>
    </row>
    <row r="2599" spans="2:3" hidden="1">
      <c r="B2599" s="2"/>
      <c r="C2599" s="2"/>
    </row>
    <row r="2600" spans="2:3" hidden="1">
      <c r="B2600" s="2"/>
      <c r="C2600" s="2"/>
    </row>
    <row r="2601" spans="2:3" hidden="1">
      <c r="B2601" s="2"/>
      <c r="C2601" s="2"/>
    </row>
    <row r="2602" spans="2:3" hidden="1">
      <c r="B2602" s="2"/>
      <c r="C2602" s="2"/>
    </row>
    <row r="2603" spans="2:3" hidden="1">
      <c r="B2603" s="2"/>
      <c r="C2603" s="2"/>
    </row>
    <row r="2604" spans="2:3" hidden="1">
      <c r="B2604" s="2"/>
      <c r="C2604" s="2"/>
    </row>
    <row r="2605" spans="2:3" hidden="1">
      <c r="B2605" s="2"/>
      <c r="C2605" s="2"/>
    </row>
    <row r="2606" spans="2:3" hidden="1">
      <c r="B2606" s="2"/>
      <c r="C2606" s="2"/>
    </row>
    <row r="2607" spans="2:3" hidden="1">
      <c r="B2607" s="2"/>
      <c r="C2607" s="2"/>
    </row>
    <row r="2608" spans="2:3" hidden="1">
      <c r="B2608" s="2"/>
      <c r="C2608" s="2"/>
    </row>
    <row r="2609" spans="2:3" hidden="1">
      <c r="B2609" s="2"/>
      <c r="C2609" s="2"/>
    </row>
    <row r="2610" spans="2:3" hidden="1">
      <c r="B2610" s="2"/>
      <c r="C2610" s="2"/>
    </row>
    <row r="2611" spans="2:3" hidden="1">
      <c r="B2611" s="2"/>
      <c r="C2611" s="2"/>
    </row>
    <row r="2612" spans="2:3" hidden="1">
      <c r="B2612" s="2"/>
      <c r="C2612" s="2"/>
    </row>
    <row r="2613" spans="2:3" hidden="1">
      <c r="B2613" s="2"/>
      <c r="C2613" s="2"/>
    </row>
    <row r="2614" spans="2:3" hidden="1">
      <c r="B2614" s="2"/>
      <c r="C2614" s="2"/>
    </row>
    <row r="2615" spans="2:3" hidden="1">
      <c r="B2615" s="2"/>
      <c r="C2615" s="2"/>
    </row>
    <row r="2616" spans="2:3" hidden="1">
      <c r="B2616" s="2"/>
      <c r="C2616" s="2"/>
    </row>
    <row r="2617" spans="2:3" hidden="1">
      <c r="B2617" s="2"/>
      <c r="C2617" s="2"/>
    </row>
    <row r="2618" spans="2:3" hidden="1">
      <c r="B2618" s="2"/>
      <c r="C2618" s="2"/>
    </row>
    <row r="2619" spans="2:3" hidden="1">
      <c r="B2619" s="2"/>
      <c r="C2619" s="2"/>
    </row>
    <row r="2620" spans="2:3" hidden="1">
      <c r="B2620" s="2"/>
      <c r="C2620" s="2"/>
    </row>
    <row r="2621" spans="2:3" hidden="1">
      <c r="B2621" s="2"/>
      <c r="C2621" s="2"/>
    </row>
    <row r="2622" spans="2:3" hidden="1">
      <c r="B2622" s="2"/>
      <c r="C2622" s="2"/>
    </row>
    <row r="2623" spans="2:3" hidden="1">
      <c r="B2623" s="2"/>
      <c r="C2623" s="2"/>
    </row>
    <row r="2624" spans="2:3" hidden="1">
      <c r="B2624" s="2"/>
      <c r="C2624" s="2"/>
    </row>
    <row r="2625" spans="2:3" hidden="1">
      <c r="B2625" s="2"/>
      <c r="C2625" s="2"/>
    </row>
    <row r="2626" spans="2:3" hidden="1">
      <c r="B2626" s="2"/>
      <c r="C2626" s="2"/>
    </row>
    <row r="2627" spans="2:3" hidden="1">
      <c r="B2627" s="2"/>
      <c r="C2627" s="2"/>
    </row>
    <row r="2628" spans="2:3" hidden="1">
      <c r="B2628" s="2"/>
      <c r="C2628" s="2"/>
    </row>
    <row r="2629" spans="2:3" hidden="1">
      <c r="B2629" s="2"/>
      <c r="C2629" s="2"/>
    </row>
    <row r="2630" spans="2:3" hidden="1">
      <c r="B2630" s="2"/>
      <c r="C2630" s="2"/>
    </row>
    <row r="2631" spans="2:3" hidden="1">
      <c r="B2631" s="2"/>
      <c r="C2631" s="2"/>
    </row>
    <row r="2632" spans="2:3" hidden="1">
      <c r="B2632" s="2"/>
      <c r="C2632" s="2"/>
    </row>
    <row r="2633" spans="2:3" hidden="1">
      <c r="B2633" s="2"/>
      <c r="C2633" s="2"/>
    </row>
    <row r="2634" spans="2:3" hidden="1">
      <c r="B2634" s="2"/>
      <c r="C2634" s="2"/>
    </row>
    <row r="2635" spans="2:3" hidden="1">
      <c r="B2635" s="2"/>
      <c r="C2635" s="2"/>
    </row>
    <row r="2636" spans="2:3" hidden="1">
      <c r="B2636" s="2"/>
      <c r="C2636" s="2"/>
    </row>
    <row r="2637" spans="2:3" hidden="1">
      <c r="B2637" s="2"/>
      <c r="C2637" s="2"/>
    </row>
    <row r="2638" spans="2:3" hidden="1">
      <c r="B2638" s="2"/>
      <c r="C2638" s="2"/>
    </row>
    <row r="2639" spans="2:3" hidden="1">
      <c r="B2639" s="2"/>
      <c r="C2639" s="2"/>
    </row>
    <row r="2640" spans="2:3" hidden="1">
      <c r="B2640" s="2"/>
      <c r="C2640" s="2"/>
    </row>
    <row r="2641" spans="2:3" hidden="1">
      <c r="B2641" s="2"/>
      <c r="C2641" s="2"/>
    </row>
    <row r="2642" spans="2:3" hidden="1">
      <c r="B2642" s="2"/>
      <c r="C2642" s="2"/>
    </row>
    <row r="2643" spans="2:3" hidden="1">
      <c r="B2643" s="2"/>
      <c r="C2643" s="2"/>
    </row>
    <row r="2644" spans="2:3" hidden="1">
      <c r="B2644" s="2"/>
      <c r="C2644" s="2"/>
    </row>
    <row r="2645" spans="2:3" hidden="1">
      <c r="B2645" s="2"/>
      <c r="C2645" s="2"/>
    </row>
    <row r="2646" spans="2:3" hidden="1">
      <c r="B2646" s="2"/>
      <c r="C2646" s="2"/>
    </row>
    <row r="2647" spans="2:3" hidden="1">
      <c r="B2647" s="2"/>
      <c r="C2647" s="2"/>
    </row>
    <row r="2648" spans="2:3" hidden="1">
      <c r="B2648" s="2"/>
      <c r="C2648" s="2"/>
    </row>
    <row r="2649" spans="2:3" hidden="1">
      <c r="B2649" s="2"/>
      <c r="C2649" s="2"/>
    </row>
    <row r="2650" spans="2:3" hidden="1">
      <c r="B2650" s="2"/>
      <c r="C2650" s="2"/>
    </row>
    <row r="2651" spans="2:3" hidden="1">
      <c r="B2651" s="2"/>
      <c r="C2651" s="2"/>
    </row>
    <row r="2652" spans="2:3" hidden="1">
      <c r="B2652" s="2"/>
      <c r="C2652" s="2"/>
    </row>
    <row r="2653" spans="2:3" hidden="1">
      <c r="B2653" s="2"/>
      <c r="C2653" s="2"/>
    </row>
    <row r="2654" spans="2:3" hidden="1">
      <c r="B2654" s="2"/>
      <c r="C2654" s="2"/>
    </row>
    <row r="2655" spans="2:3" hidden="1">
      <c r="B2655" s="2"/>
      <c r="C2655" s="2"/>
    </row>
    <row r="2656" spans="2:3" hidden="1">
      <c r="B2656" s="2"/>
      <c r="C2656" s="2"/>
    </row>
    <row r="2657" spans="2:3" hidden="1">
      <c r="B2657" s="2"/>
      <c r="C2657" s="2"/>
    </row>
    <row r="2658" spans="2:3" hidden="1">
      <c r="B2658" s="2"/>
      <c r="C2658" s="2"/>
    </row>
    <row r="2659" spans="2:3" hidden="1">
      <c r="B2659" s="2"/>
      <c r="C2659" s="2"/>
    </row>
    <row r="2660" spans="2:3" hidden="1">
      <c r="B2660" s="2"/>
      <c r="C2660" s="2"/>
    </row>
    <row r="2661" spans="2:3" hidden="1">
      <c r="B2661" s="2"/>
      <c r="C2661" s="2"/>
    </row>
    <row r="2662" spans="2:3" hidden="1">
      <c r="B2662" s="2"/>
      <c r="C2662" s="2"/>
    </row>
    <row r="2663" spans="2:3" hidden="1">
      <c r="B2663" s="2"/>
      <c r="C2663" s="2"/>
    </row>
    <row r="2664" spans="2:3" hidden="1">
      <c r="B2664" s="2"/>
      <c r="C2664" s="2"/>
    </row>
    <row r="2665" spans="2:3" hidden="1">
      <c r="B2665" s="2"/>
      <c r="C2665" s="2"/>
    </row>
    <row r="2666" spans="2:3" hidden="1">
      <c r="B2666" s="2"/>
      <c r="C2666" s="2"/>
    </row>
    <row r="2667" spans="2:3" hidden="1">
      <c r="B2667" s="2"/>
      <c r="C2667" s="2"/>
    </row>
    <row r="2668" spans="2:3" hidden="1">
      <c r="B2668" s="2"/>
      <c r="C2668" s="2"/>
    </row>
    <row r="2669" spans="2:3" hidden="1">
      <c r="B2669" s="2"/>
      <c r="C2669" s="2"/>
    </row>
    <row r="2670" spans="2:3" hidden="1">
      <c r="B2670" s="2"/>
      <c r="C2670" s="2"/>
    </row>
    <row r="2671" spans="2:3" hidden="1">
      <c r="B2671" s="2"/>
      <c r="C2671" s="2"/>
    </row>
    <row r="2672" spans="2:3" hidden="1">
      <c r="B2672" s="2"/>
      <c r="C2672" s="2"/>
    </row>
    <row r="2673" spans="2:3" hidden="1">
      <c r="B2673" s="2"/>
      <c r="C2673" s="2"/>
    </row>
    <row r="2674" spans="2:3" hidden="1">
      <c r="B2674" s="2"/>
      <c r="C2674" s="2"/>
    </row>
    <row r="2675" spans="2:3" hidden="1">
      <c r="B2675" s="2"/>
      <c r="C2675" s="2"/>
    </row>
    <row r="2676" spans="2:3" hidden="1">
      <c r="B2676" s="2"/>
      <c r="C2676" s="2"/>
    </row>
    <row r="2677" spans="2:3" hidden="1">
      <c r="B2677" s="2"/>
      <c r="C2677" s="2"/>
    </row>
    <row r="2678" spans="2:3" hidden="1">
      <c r="B2678" s="2"/>
      <c r="C2678" s="2"/>
    </row>
    <row r="2679" spans="2:3" hidden="1">
      <c r="B2679" s="2"/>
      <c r="C2679" s="2"/>
    </row>
    <row r="2680" spans="2:3" hidden="1">
      <c r="B2680" s="2"/>
      <c r="C2680" s="2"/>
    </row>
    <row r="2681" spans="2:3" hidden="1">
      <c r="B2681" s="2"/>
      <c r="C2681" s="2"/>
    </row>
    <row r="2682" spans="2:3" hidden="1">
      <c r="B2682" s="2"/>
      <c r="C2682" s="2"/>
    </row>
    <row r="2683" spans="2:3" hidden="1">
      <c r="B2683" s="2"/>
      <c r="C2683" s="2"/>
    </row>
    <row r="2684" spans="2:3" hidden="1">
      <c r="B2684" s="2"/>
      <c r="C2684" s="2"/>
    </row>
    <row r="2685" spans="2:3" hidden="1">
      <c r="B2685" s="2"/>
      <c r="C2685" s="2"/>
    </row>
    <row r="2686" spans="2:3" hidden="1">
      <c r="B2686" s="2"/>
      <c r="C2686" s="2"/>
    </row>
    <row r="2687" spans="2:3" hidden="1">
      <c r="B2687" s="2"/>
      <c r="C2687" s="2"/>
    </row>
    <row r="2688" spans="2:3" hidden="1">
      <c r="B2688" s="2"/>
      <c r="C2688" s="2"/>
    </row>
    <row r="2689" spans="2:3" hidden="1">
      <c r="B2689" s="2"/>
      <c r="C2689" s="2"/>
    </row>
    <row r="2690" spans="2:3" hidden="1">
      <c r="B2690" s="2"/>
      <c r="C2690" s="2"/>
    </row>
    <row r="2691" spans="2:3" hidden="1">
      <c r="B2691" s="2"/>
      <c r="C2691" s="2"/>
    </row>
    <row r="2692" spans="2:3" hidden="1">
      <c r="B2692" s="2"/>
      <c r="C2692" s="2"/>
    </row>
    <row r="2693" spans="2:3" hidden="1">
      <c r="B2693" s="2"/>
      <c r="C2693" s="2"/>
    </row>
    <row r="2694" spans="2:3" hidden="1">
      <c r="B2694" s="2"/>
      <c r="C2694" s="2"/>
    </row>
    <row r="2695" spans="2:3" hidden="1">
      <c r="B2695" s="2"/>
      <c r="C2695" s="2"/>
    </row>
    <row r="2696" spans="2:3" hidden="1">
      <c r="B2696" s="2"/>
      <c r="C2696" s="2"/>
    </row>
    <row r="2697" spans="2:3" hidden="1">
      <c r="B2697" s="2"/>
      <c r="C2697" s="2"/>
    </row>
    <row r="2698" spans="2:3" hidden="1">
      <c r="B2698" s="2"/>
      <c r="C2698" s="2"/>
    </row>
    <row r="2699" spans="2:3" hidden="1">
      <c r="B2699" s="2"/>
      <c r="C2699" s="2"/>
    </row>
    <row r="2700" spans="2:3" hidden="1">
      <c r="B2700" s="2"/>
      <c r="C2700" s="2"/>
    </row>
    <row r="2701" spans="2:3" hidden="1">
      <c r="B2701" s="2"/>
      <c r="C2701" s="2"/>
    </row>
    <row r="2702" spans="2:3" hidden="1">
      <c r="B2702" s="2"/>
      <c r="C2702" s="2"/>
    </row>
    <row r="2703" spans="2:3" hidden="1">
      <c r="B2703" s="2"/>
      <c r="C2703" s="2"/>
    </row>
    <row r="2704" spans="2:3" hidden="1">
      <c r="B2704" s="2"/>
      <c r="C2704" s="2"/>
    </row>
    <row r="2705" spans="2:3" hidden="1">
      <c r="B2705" s="2"/>
      <c r="C2705" s="2"/>
    </row>
    <row r="2706" spans="2:3" hidden="1">
      <c r="B2706" s="2"/>
      <c r="C2706" s="2"/>
    </row>
    <row r="2707" spans="2:3" hidden="1">
      <c r="B2707" s="2"/>
      <c r="C2707" s="2"/>
    </row>
    <row r="2708" spans="2:3" hidden="1">
      <c r="B2708" s="2"/>
      <c r="C2708" s="2"/>
    </row>
    <row r="2709" spans="2:3" hidden="1">
      <c r="B2709" s="2"/>
      <c r="C2709" s="2"/>
    </row>
    <row r="2710" spans="2:3" hidden="1">
      <c r="B2710" s="2"/>
      <c r="C2710" s="2"/>
    </row>
    <row r="2711" spans="2:3" hidden="1">
      <c r="B2711" s="2"/>
      <c r="C2711" s="2"/>
    </row>
    <row r="2712" spans="2:3" hidden="1">
      <c r="B2712" s="2"/>
      <c r="C2712" s="2"/>
    </row>
    <row r="2713" spans="2:3" hidden="1">
      <c r="B2713" s="2"/>
      <c r="C2713" s="2"/>
    </row>
    <row r="2714" spans="2:3" hidden="1">
      <c r="B2714" s="2"/>
      <c r="C2714" s="2"/>
    </row>
    <row r="2715" spans="2:3" hidden="1">
      <c r="B2715" s="2"/>
      <c r="C2715" s="2"/>
    </row>
    <row r="2716" spans="2:3" hidden="1">
      <c r="B2716" s="2"/>
      <c r="C2716" s="2"/>
    </row>
    <row r="2717" spans="2:3" hidden="1">
      <c r="B2717" s="2"/>
      <c r="C2717" s="2"/>
    </row>
    <row r="2718" spans="2:3" hidden="1">
      <c r="B2718" s="2"/>
      <c r="C2718" s="2"/>
    </row>
    <row r="2719" spans="2:3" hidden="1">
      <c r="B2719" s="2"/>
      <c r="C2719" s="2"/>
    </row>
    <row r="2720" spans="2:3" hidden="1">
      <c r="B2720" s="2"/>
      <c r="C2720" s="2"/>
    </row>
    <row r="2721" spans="2:3" hidden="1">
      <c r="B2721" s="2"/>
      <c r="C2721" s="2"/>
    </row>
    <row r="2722" spans="2:3" hidden="1">
      <c r="B2722" s="2"/>
      <c r="C2722" s="2"/>
    </row>
    <row r="2723" spans="2:3" hidden="1">
      <c r="B2723" s="2"/>
      <c r="C2723" s="2"/>
    </row>
    <row r="2724" spans="2:3" hidden="1">
      <c r="B2724" s="2"/>
      <c r="C2724" s="2"/>
    </row>
    <row r="2725" spans="2:3" hidden="1">
      <c r="B2725" s="2"/>
      <c r="C2725" s="2"/>
    </row>
    <row r="2726" spans="2:3" hidden="1">
      <c r="B2726" s="2"/>
      <c r="C2726" s="2"/>
    </row>
    <row r="2727" spans="2:3" hidden="1">
      <c r="B2727" s="2"/>
      <c r="C2727" s="2"/>
    </row>
    <row r="2728" spans="2:3" hidden="1">
      <c r="B2728" s="2"/>
      <c r="C2728" s="2"/>
    </row>
    <row r="2729" spans="2:3" hidden="1">
      <c r="B2729" s="2"/>
      <c r="C2729" s="2"/>
    </row>
    <row r="2730" spans="2:3" hidden="1">
      <c r="B2730" s="2"/>
      <c r="C2730" s="2"/>
    </row>
    <row r="2731" spans="2:3" hidden="1">
      <c r="B2731" s="2"/>
      <c r="C2731" s="2"/>
    </row>
    <row r="2732" spans="2:3" hidden="1">
      <c r="B2732" s="2"/>
      <c r="C2732" s="2"/>
    </row>
    <row r="2733" spans="2:3" hidden="1">
      <c r="B2733" s="2"/>
      <c r="C2733" s="2"/>
    </row>
    <row r="2734" spans="2:3" hidden="1">
      <c r="B2734" s="2"/>
      <c r="C2734" s="2"/>
    </row>
    <row r="2735" spans="2:3" hidden="1">
      <c r="B2735" s="2"/>
      <c r="C2735" s="2"/>
    </row>
    <row r="2736" spans="2:3" hidden="1">
      <c r="B2736" s="2"/>
      <c r="C2736" s="2"/>
    </row>
    <row r="2737" spans="2:3" hidden="1">
      <c r="B2737" s="2"/>
      <c r="C2737" s="2"/>
    </row>
    <row r="2738" spans="2:3" hidden="1">
      <c r="B2738" s="2"/>
      <c r="C2738" s="2"/>
    </row>
    <row r="2739" spans="2:3" hidden="1">
      <c r="B2739" s="2"/>
      <c r="C2739" s="2"/>
    </row>
    <row r="2740" spans="2:3" hidden="1">
      <c r="B2740" s="2"/>
      <c r="C2740" s="2"/>
    </row>
    <row r="2741" spans="2:3" hidden="1">
      <c r="B2741" s="2"/>
      <c r="C2741" s="2"/>
    </row>
    <row r="2742" spans="2:3" hidden="1">
      <c r="B2742" s="2"/>
      <c r="C2742" s="2"/>
    </row>
    <row r="2743" spans="2:3" hidden="1">
      <c r="B2743" s="2"/>
      <c r="C2743" s="2"/>
    </row>
    <row r="2744" spans="2:3" hidden="1">
      <c r="B2744" s="2"/>
      <c r="C2744" s="2"/>
    </row>
    <row r="2745" spans="2:3" hidden="1">
      <c r="B2745" s="2"/>
      <c r="C2745" s="2"/>
    </row>
    <row r="2746" spans="2:3" hidden="1">
      <c r="B2746" s="2"/>
      <c r="C2746" s="2"/>
    </row>
    <row r="2747" spans="2:3" hidden="1">
      <c r="B2747" s="2"/>
      <c r="C2747" s="2"/>
    </row>
    <row r="2748" spans="2:3" hidden="1">
      <c r="B2748" s="2"/>
      <c r="C2748" s="2"/>
    </row>
    <row r="2749" spans="2:3" hidden="1">
      <c r="B2749" s="2"/>
      <c r="C2749" s="2"/>
    </row>
    <row r="2750" spans="2:3" hidden="1">
      <c r="B2750" s="2"/>
      <c r="C2750" s="2"/>
    </row>
    <row r="2751" spans="2:3" hidden="1">
      <c r="B2751" s="2"/>
      <c r="C2751" s="2"/>
    </row>
    <row r="2752" spans="2:3" hidden="1">
      <c r="B2752" s="2"/>
      <c r="C2752" s="2"/>
    </row>
    <row r="2753" spans="2:3" hidden="1">
      <c r="B2753" s="2"/>
      <c r="C2753" s="2"/>
    </row>
    <row r="2754" spans="2:3" hidden="1">
      <c r="B2754" s="2"/>
      <c r="C2754" s="2"/>
    </row>
    <row r="2755" spans="2:3" hidden="1">
      <c r="B2755" s="2"/>
      <c r="C2755" s="2"/>
    </row>
    <row r="2756" spans="2:3" hidden="1">
      <c r="B2756" s="2"/>
      <c r="C2756" s="2"/>
    </row>
    <row r="2757" spans="2:3" hidden="1">
      <c r="B2757" s="2"/>
      <c r="C2757" s="2"/>
    </row>
    <row r="2758" spans="2:3" hidden="1">
      <c r="B2758" s="2"/>
      <c r="C2758" s="2"/>
    </row>
    <row r="2759" spans="2:3" hidden="1">
      <c r="B2759" s="2"/>
      <c r="C2759" s="2"/>
    </row>
    <row r="2760" spans="2:3" hidden="1">
      <c r="B2760" s="2"/>
      <c r="C2760" s="2"/>
    </row>
    <row r="2761" spans="2:3" hidden="1">
      <c r="B2761" s="2"/>
      <c r="C2761" s="2"/>
    </row>
    <row r="2762" spans="2:3" hidden="1">
      <c r="B2762" s="2"/>
      <c r="C2762" s="2"/>
    </row>
    <row r="2763" spans="2:3" hidden="1">
      <c r="B2763" s="2"/>
      <c r="C2763" s="2"/>
    </row>
    <row r="2764" spans="2:3" hidden="1">
      <c r="B2764" s="2"/>
      <c r="C2764" s="2"/>
    </row>
    <row r="2765" spans="2:3" hidden="1">
      <c r="B2765" s="2"/>
      <c r="C2765" s="2"/>
    </row>
    <row r="2766" spans="2:3" hidden="1">
      <c r="B2766" s="2"/>
      <c r="C2766" s="2"/>
    </row>
    <row r="2767" spans="2:3" hidden="1">
      <c r="B2767" s="2"/>
      <c r="C2767" s="2"/>
    </row>
    <row r="2768" spans="2:3" hidden="1">
      <c r="B2768" s="2"/>
      <c r="C2768" s="2"/>
    </row>
    <row r="2769" spans="2:3" hidden="1">
      <c r="B2769" s="2"/>
      <c r="C2769" s="2"/>
    </row>
    <row r="2770" spans="2:3" hidden="1">
      <c r="B2770" s="2"/>
      <c r="C2770" s="2"/>
    </row>
    <row r="2771" spans="2:3" hidden="1">
      <c r="B2771" s="2"/>
      <c r="C2771" s="2"/>
    </row>
    <row r="2772" spans="2:3" hidden="1">
      <c r="B2772" s="2"/>
      <c r="C2772" s="2"/>
    </row>
    <row r="2773" spans="2:3" hidden="1">
      <c r="B2773" s="2"/>
      <c r="C2773" s="2"/>
    </row>
    <row r="2774" spans="2:3" hidden="1">
      <c r="B2774" s="2"/>
      <c r="C2774" s="2"/>
    </row>
    <row r="2775" spans="2:3" hidden="1">
      <c r="B2775" s="2"/>
      <c r="C2775" s="2"/>
    </row>
    <row r="2776" spans="2:3" hidden="1">
      <c r="B2776" s="2"/>
      <c r="C2776" s="2"/>
    </row>
    <row r="2777" spans="2:3" hidden="1">
      <c r="B2777" s="2"/>
      <c r="C2777" s="2"/>
    </row>
    <row r="2778" spans="2:3" hidden="1">
      <c r="B2778" s="2"/>
      <c r="C2778" s="2"/>
    </row>
    <row r="2779" spans="2:3" hidden="1">
      <c r="B2779" s="2"/>
      <c r="C2779" s="2"/>
    </row>
    <row r="2780" spans="2:3" hidden="1">
      <c r="B2780" s="2"/>
      <c r="C2780" s="2"/>
    </row>
    <row r="2781" spans="2:3" hidden="1">
      <c r="B2781" s="2"/>
      <c r="C2781" s="2"/>
    </row>
    <row r="2782" spans="2:3" hidden="1">
      <c r="B2782" s="2"/>
      <c r="C2782" s="2"/>
    </row>
    <row r="2783" spans="2:3" hidden="1">
      <c r="B2783" s="2"/>
      <c r="C2783" s="2"/>
    </row>
    <row r="2784" spans="2:3" hidden="1">
      <c r="B2784" s="2"/>
      <c r="C2784" s="2"/>
    </row>
    <row r="2785" spans="2:3" hidden="1">
      <c r="B2785" s="2"/>
      <c r="C2785" s="2"/>
    </row>
    <row r="2786" spans="2:3" hidden="1">
      <c r="B2786" s="2"/>
      <c r="C2786" s="2"/>
    </row>
    <row r="2787" spans="2:3" hidden="1">
      <c r="B2787" s="2"/>
      <c r="C2787" s="2"/>
    </row>
    <row r="2788" spans="2:3" hidden="1">
      <c r="B2788" s="2"/>
      <c r="C2788" s="2"/>
    </row>
    <row r="2789" spans="2:3" hidden="1">
      <c r="B2789" s="2"/>
      <c r="C2789" s="2"/>
    </row>
    <row r="2790" spans="2:3" hidden="1">
      <c r="B2790" s="2"/>
      <c r="C2790" s="2"/>
    </row>
    <row r="2791" spans="2:3" hidden="1">
      <c r="B2791" s="2"/>
      <c r="C2791" s="2"/>
    </row>
    <row r="2792" spans="2:3" hidden="1">
      <c r="B2792" s="2"/>
      <c r="C2792" s="2"/>
    </row>
    <row r="2793" spans="2:3" hidden="1">
      <c r="B2793" s="2"/>
      <c r="C2793" s="2"/>
    </row>
    <row r="2794" spans="2:3" hidden="1">
      <c r="B2794" s="2"/>
      <c r="C2794" s="2"/>
    </row>
    <row r="2795" spans="2:3" hidden="1">
      <c r="B2795" s="2"/>
      <c r="C2795" s="2"/>
    </row>
    <row r="2796" spans="2:3" hidden="1">
      <c r="B2796" s="2"/>
      <c r="C2796" s="2"/>
    </row>
    <row r="2797" spans="2:3" hidden="1">
      <c r="B2797" s="2"/>
      <c r="C2797" s="2"/>
    </row>
    <row r="2798" spans="2:3" hidden="1">
      <c r="B2798" s="2"/>
      <c r="C2798" s="2"/>
    </row>
    <row r="2799" spans="2:3" hidden="1">
      <c r="B2799" s="2"/>
      <c r="C2799" s="2"/>
    </row>
    <row r="2800" spans="2:3" hidden="1">
      <c r="B2800" s="2"/>
      <c r="C2800" s="2"/>
    </row>
    <row r="2801" spans="2:3" hidden="1">
      <c r="B2801" s="2"/>
      <c r="C2801" s="2"/>
    </row>
    <row r="2802" spans="2:3" hidden="1">
      <c r="B2802" s="2"/>
      <c r="C2802" s="2"/>
    </row>
    <row r="2803" spans="2:3" hidden="1">
      <c r="B2803" s="2"/>
      <c r="C2803" s="2"/>
    </row>
    <row r="2804" spans="2:3" hidden="1">
      <c r="B2804" s="2"/>
      <c r="C2804" s="2"/>
    </row>
    <row r="2805" spans="2:3" hidden="1">
      <c r="B2805" s="2"/>
      <c r="C2805" s="2"/>
    </row>
    <row r="2806" spans="2:3" hidden="1">
      <c r="B2806" s="2"/>
      <c r="C2806" s="2"/>
    </row>
    <row r="2807" spans="2:3" hidden="1">
      <c r="B2807" s="2"/>
      <c r="C2807" s="2"/>
    </row>
    <row r="2808" spans="2:3" hidden="1">
      <c r="B2808" s="2"/>
      <c r="C2808" s="2"/>
    </row>
    <row r="2809" spans="2:3" hidden="1">
      <c r="B2809" s="2"/>
      <c r="C2809" s="2"/>
    </row>
    <row r="2810" spans="2:3" hidden="1">
      <c r="B2810" s="2"/>
      <c r="C2810" s="2"/>
    </row>
    <row r="2811" spans="2:3" hidden="1">
      <c r="B2811" s="2"/>
      <c r="C2811" s="2"/>
    </row>
    <row r="2812" spans="2:3" hidden="1">
      <c r="B2812" s="2"/>
      <c r="C2812" s="2"/>
    </row>
    <row r="2813" spans="2:3" hidden="1">
      <c r="B2813" s="2"/>
      <c r="C2813" s="2"/>
    </row>
    <row r="2814" spans="2:3" hidden="1">
      <c r="B2814" s="2"/>
      <c r="C2814" s="2"/>
    </row>
    <row r="2815" spans="2:3" hidden="1">
      <c r="B2815" s="2"/>
      <c r="C2815" s="2"/>
    </row>
    <row r="2816" spans="2:3" hidden="1">
      <c r="B2816" s="2"/>
      <c r="C2816" s="2"/>
    </row>
    <row r="2817" spans="2:3" hidden="1">
      <c r="B2817" s="2"/>
      <c r="C2817" s="2"/>
    </row>
    <row r="2818" spans="2:3" hidden="1">
      <c r="B2818" s="2"/>
      <c r="C2818" s="2"/>
    </row>
    <row r="2819" spans="2:3" hidden="1">
      <c r="B2819" s="2"/>
      <c r="C2819" s="2"/>
    </row>
    <row r="2820" spans="2:3" hidden="1">
      <c r="B2820" s="2"/>
      <c r="C2820" s="2"/>
    </row>
    <row r="2821" spans="2:3" hidden="1">
      <c r="B2821" s="2"/>
      <c r="C2821" s="2"/>
    </row>
    <row r="2822" spans="2:3" hidden="1">
      <c r="B2822" s="2"/>
      <c r="C2822" s="2"/>
    </row>
    <row r="2823" spans="2:3" hidden="1">
      <c r="B2823" s="2"/>
      <c r="C2823" s="2"/>
    </row>
    <row r="2824" spans="2:3" hidden="1">
      <c r="B2824" s="2"/>
      <c r="C2824" s="2"/>
    </row>
    <row r="2825" spans="2:3" hidden="1">
      <c r="B2825" s="2"/>
      <c r="C2825" s="2"/>
    </row>
    <row r="2826" spans="2:3" hidden="1">
      <c r="B2826" s="2"/>
      <c r="C2826" s="2"/>
    </row>
    <row r="2827" spans="2:3" hidden="1">
      <c r="B2827" s="2"/>
      <c r="C2827" s="2"/>
    </row>
    <row r="2828" spans="2:3" hidden="1">
      <c r="B2828" s="2"/>
      <c r="C2828" s="2"/>
    </row>
    <row r="2829" spans="2:3" hidden="1">
      <c r="B2829" s="2"/>
      <c r="C2829" s="2"/>
    </row>
    <row r="2830" spans="2:3" hidden="1">
      <c r="B2830" s="2"/>
      <c r="C2830" s="2"/>
    </row>
    <row r="2831" spans="2:3" hidden="1">
      <c r="B2831" s="2"/>
      <c r="C2831" s="2"/>
    </row>
    <row r="2832" spans="2:3" hidden="1">
      <c r="B2832" s="2"/>
      <c r="C2832" s="2"/>
    </row>
    <row r="2833" spans="2:3" hidden="1">
      <c r="B2833" s="2"/>
      <c r="C2833" s="2"/>
    </row>
    <row r="2834" spans="2:3" hidden="1">
      <c r="B2834" s="2"/>
      <c r="C2834" s="2"/>
    </row>
    <row r="2835" spans="2:3" hidden="1">
      <c r="B2835" s="2"/>
      <c r="C2835" s="2"/>
    </row>
    <row r="2836" spans="2:3" hidden="1">
      <c r="B2836" s="2"/>
      <c r="C2836" s="2"/>
    </row>
    <row r="2837" spans="2:3" hidden="1">
      <c r="B2837" s="2"/>
      <c r="C2837" s="2"/>
    </row>
    <row r="2838" spans="2:3" hidden="1">
      <c r="B2838" s="2"/>
      <c r="C2838" s="2"/>
    </row>
    <row r="2839" spans="2:3" hidden="1">
      <c r="B2839" s="2"/>
      <c r="C2839" s="2"/>
    </row>
    <row r="2840" spans="2:3" hidden="1">
      <c r="B2840" s="2"/>
      <c r="C2840" s="2"/>
    </row>
    <row r="2841" spans="2:3" hidden="1">
      <c r="B2841" s="2"/>
      <c r="C2841" s="2"/>
    </row>
    <row r="2842" spans="2:3" hidden="1">
      <c r="B2842" s="2"/>
      <c r="C2842" s="2"/>
    </row>
    <row r="2843" spans="2:3" hidden="1">
      <c r="B2843" s="2"/>
      <c r="C2843" s="2"/>
    </row>
    <row r="2844" spans="2:3" hidden="1">
      <c r="B2844" s="2"/>
      <c r="C2844" s="2"/>
    </row>
    <row r="2845" spans="2:3" hidden="1">
      <c r="B2845" s="2"/>
      <c r="C2845" s="2"/>
    </row>
    <row r="2846" spans="2:3" hidden="1">
      <c r="B2846" s="2"/>
      <c r="C2846" s="2"/>
    </row>
    <row r="2847" spans="2:3" hidden="1">
      <c r="B2847" s="2"/>
      <c r="C2847" s="2"/>
    </row>
    <row r="2848" spans="2:3" hidden="1">
      <c r="B2848" s="2"/>
      <c r="C2848" s="2"/>
    </row>
    <row r="2849" spans="2:3" hidden="1">
      <c r="B2849" s="2"/>
      <c r="C2849" s="2"/>
    </row>
    <row r="2850" spans="2:3" hidden="1">
      <c r="B2850" s="2"/>
      <c r="C2850" s="2"/>
    </row>
    <row r="2851" spans="2:3" hidden="1">
      <c r="B2851" s="2"/>
      <c r="C2851" s="2"/>
    </row>
    <row r="2852" spans="2:3" hidden="1">
      <c r="B2852" s="2"/>
      <c r="C2852" s="2"/>
    </row>
    <row r="2853" spans="2:3" hidden="1">
      <c r="B2853" s="2"/>
      <c r="C2853" s="2"/>
    </row>
    <row r="2854" spans="2:3" hidden="1">
      <c r="B2854" s="2"/>
      <c r="C2854" s="2"/>
    </row>
    <row r="2855" spans="2:3" hidden="1">
      <c r="B2855" s="2"/>
      <c r="C2855" s="2"/>
    </row>
    <row r="2856" spans="2:3" hidden="1">
      <c r="B2856" s="2"/>
      <c r="C2856" s="2"/>
    </row>
    <row r="2857" spans="2:3" hidden="1">
      <c r="B2857" s="2"/>
      <c r="C2857" s="2"/>
    </row>
    <row r="2858" spans="2:3" hidden="1">
      <c r="B2858" s="2"/>
      <c r="C2858" s="2"/>
    </row>
    <row r="2859" spans="2:3" hidden="1">
      <c r="B2859" s="2"/>
      <c r="C2859" s="2"/>
    </row>
    <row r="2860" spans="2:3" hidden="1">
      <c r="B2860" s="2"/>
      <c r="C2860" s="2"/>
    </row>
    <row r="2861" spans="2:3" hidden="1">
      <c r="B2861" s="2"/>
      <c r="C2861" s="2"/>
    </row>
    <row r="2862" spans="2:3" hidden="1">
      <c r="B2862" s="2"/>
      <c r="C2862" s="2"/>
    </row>
    <row r="2863" spans="2:3" hidden="1">
      <c r="B2863" s="2"/>
      <c r="C2863" s="2"/>
    </row>
    <row r="2864" spans="2:3" hidden="1">
      <c r="B2864" s="2"/>
      <c r="C2864" s="2"/>
    </row>
    <row r="2865" spans="2:3" hidden="1">
      <c r="B2865" s="2"/>
      <c r="C2865" s="2"/>
    </row>
    <row r="2866" spans="2:3" hidden="1">
      <c r="B2866" s="2"/>
      <c r="C2866" s="2"/>
    </row>
    <row r="2867" spans="2:3" hidden="1">
      <c r="B2867" s="2"/>
      <c r="C2867" s="2"/>
    </row>
    <row r="2868" spans="2:3" hidden="1">
      <c r="B2868" s="2"/>
      <c r="C2868" s="2"/>
    </row>
    <row r="2869" spans="2:3" hidden="1">
      <c r="B2869" s="2"/>
      <c r="C2869" s="2"/>
    </row>
    <row r="2870" spans="2:3" hidden="1">
      <c r="B2870" s="2"/>
      <c r="C2870" s="2"/>
    </row>
    <row r="2871" spans="2:3" hidden="1">
      <c r="B2871" s="2"/>
      <c r="C2871" s="2"/>
    </row>
    <row r="2872" spans="2:3" hidden="1">
      <c r="B2872" s="2"/>
      <c r="C2872" s="2"/>
    </row>
    <row r="2873" spans="2:3" hidden="1">
      <c r="B2873" s="2"/>
      <c r="C2873" s="2"/>
    </row>
    <row r="2874" spans="2:3" hidden="1">
      <c r="B2874" s="2"/>
      <c r="C2874" s="2"/>
    </row>
    <row r="2875" spans="2:3" hidden="1">
      <c r="B2875" s="2"/>
      <c r="C2875" s="2"/>
    </row>
    <row r="2876" spans="2:3" hidden="1">
      <c r="B2876" s="2"/>
      <c r="C2876" s="2"/>
    </row>
    <row r="2877" spans="2:3" hidden="1">
      <c r="B2877" s="2"/>
      <c r="C2877" s="2"/>
    </row>
    <row r="2878" spans="2:3" hidden="1">
      <c r="B2878" s="2"/>
      <c r="C2878" s="2"/>
    </row>
    <row r="2879" spans="2:3" hidden="1">
      <c r="B2879" s="2"/>
      <c r="C2879" s="2"/>
    </row>
    <row r="2880" spans="2:3" hidden="1">
      <c r="B2880" s="2"/>
      <c r="C2880" s="2"/>
    </row>
    <row r="2881" spans="2:3" hidden="1">
      <c r="B2881" s="2"/>
      <c r="C2881" s="2"/>
    </row>
    <row r="2882" spans="2:3" hidden="1">
      <c r="B2882" s="2"/>
      <c r="C2882" s="2"/>
    </row>
    <row r="2883" spans="2:3" hidden="1">
      <c r="B2883" s="2"/>
      <c r="C2883" s="2"/>
    </row>
    <row r="2884" spans="2:3" hidden="1">
      <c r="B2884" s="2"/>
      <c r="C2884" s="2"/>
    </row>
    <row r="2885" spans="2:3" hidden="1">
      <c r="B2885" s="2"/>
      <c r="C2885" s="2"/>
    </row>
    <row r="2886" spans="2:3" hidden="1">
      <c r="B2886" s="2"/>
      <c r="C2886" s="2"/>
    </row>
    <row r="2887" spans="2:3" hidden="1">
      <c r="B2887" s="2"/>
      <c r="C2887" s="2"/>
    </row>
    <row r="2888" spans="2:3" hidden="1">
      <c r="B2888" s="2"/>
      <c r="C2888" s="2"/>
    </row>
    <row r="2889" spans="2:3" hidden="1">
      <c r="B2889" s="2"/>
      <c r="C2889" s="2"/>
    </row>
    <row r="2890" spans="2:3" hidden="1">
      <c r="B2890" s="2"/>
      <c r="C2890" s="2"/>
    </row>
    <row r="2891" spans="2:3" hidden="1">
      <c r="B2891" s="2"/>
      <c r="C2891" s="2"/>
    </row>
    <row r="2892" spans="2:3" hidden="1">
      <c r="B2892" s="2"/>
      <c r="C2892" s="2"/>
    </row>
    <row r="2893" spans="2:3" hidden="1">
      <c r="B2893" s="2"/>
      <c r="C2893" s="2"/>
    </row>
    <row r="2894" spans="2:3" hidden="1">
      <c r="B2894" s="2"/>
      <c r="C2894" s="2"/>
    </row>
    <row r="2895" spans="2:3" hidden="1">
      <c r="B2895" s="2"/>
      <c r="C2895" s="2"/>
    </row>
    <row r="2896" spans="2:3" hidden="1">
      <c r="B2896" s="2"/>
      <c r="C2896" s="2"/>
    </row>
    <row r="2897" spans="2:3" hidden="1">
      <c r="B2897" s="2"/>
      <c r="C2897" s="2"/>
    </row>
    <row r="2898" spans="2:3" hidden="1">
      <c r="B2898" s="2"/>
      <c r="C2898" s="2"/>
    </row>
    <row r="2899" spans="2:3" hidden="1">
      <c r="B2899" s="2"/>
      <c r="C2899" s="2"/>
    </row>
    <row r="2900" spans="2:3" hidden="1">
      <c r="B2900" s="2"/>
      <c r="C2900" s="2"/>
    </row>
    <row r="2901" spans="2:3" hidden="1">
      <c r="B2901" s="2"/>
      <c r="C2901" s="2"/>
    </row>
    <row r="2902" spans="2:3" hidden="1">
      <c r="B2902" s="2"/>
      <c r="C2902" s="2"/>
    </row>
    <row r="2903" spans="2:3" hidden="1">
      <c r="B2903" s="2"/>
      <c r="C2903" s="2"/>
    </row>
    <row r="2904" spans="2:3" hidden="1">
      <c r="B2904" s="2"/>
      <c r="C2904" s="2"/>
    </row>
    <row r="2905" spans="2:3" hidden="1">
      <c r="B2905" s="2"/>
      <c r="C2905" s="2"/>
    </row>
    <row r="2906" spans="2:3" hidden="1">
      <c r="B2906" s="2"/>
      <c r="C2906" s="2"/>
    </row>
    <row r="2907" spans="2:3" hidden="1">
      <c r="B2907" s="2"/>
      <c r="C2907" s="2"/>
    </row>
    <row r="2908" spans="2:3" hidden="1">
      <c r="B2908" s="2"/>
      <c r="C2908" s="2"/>
    </row>
    <row r="2909" spans="2:3" hidden="1">
      <c r="B2909" s="2"/>
      <c r="C2909" s="2"/>
    </row>
    <row r="2910" spans="2:3" hidden="1">
      <c r="B2910" s="2"/>
      <c r="C2910" s="2"/>
    </row>
    <row r="2911" spans="2:3" hidden="1">
      <c r="B2911" s="2"/>
      <c r="C2911" s="2"/>
    </row>
    <row r="2912" spans="2:3" hidden="1">
      <c r="B2912" s="2"/>
      <c r="C2912" s="2"/>
    </row>
    <row r="2913" spans="2:3" hidden="1">
      <c r="B2913" s="2"/>
      <c r="C2913" s="2"/>
    </row>
    <row r="2914" spans="2:3" hidden="1">
      <c r="B2914" s="2"/>
      <c r="C2914" s="2"/>
    </row>
    <row r="2915" spans="2:3" hidden="1">
      <c r="B2915" s="2"/>
      <c r="C2915" s="2"/>
    </row>
    <row r="2916" spans="2:3" hidden="1">
      <c r="B2916" s="2"/>
      <c r="C2916" s="2"/>
    </row>
    <row r="2917" spans="2:3" hidden="1">
      <c r="B2917" s="2"/>
      <c r="C2917" s="2"/>
    </row>
    <row r="2918" spans="2:3" hidden="1">
      <c r="B2918" s="2"/>
      <c r="C2918" s="2"/>
    </row>
    <row r="2919" spans="2:3" hidden="1">
      <c r="B2919" s="2"/>
      <c r="C2919" s="2"/>
    </row>
    <row r="2920" spans="2:3" hidden="1">
      <c r="B2920" s="2"/>
      <c r="C2920" s="2"/>
    </row>
    <row r="2921" spans="2:3" hidden="1">
      <c r="B2921" s="2"/>
      <c r="C2921" s="2"/>
    </row>
    <row r="2922" spans="2:3" hidden="1">
      <c r="B2922" s="2"/>
      <c r="C2922" s="2"/>
    </row>
    <row r="2923" spans="2:3" hidden="1">
      <c r="B2923" s="2"/>
      <c r="C2923" s="2"/>
    </row>
    <row r="2924" spans="2:3" hidden="1">
      <c r="B2924" s="2"/>
      <c r="C2924" s="2"/>
    </row>
    <row r="2925" spans="2:3" hidden="1">
      <c r="B2925" s="2"/>
      <c r="C2925" s="2"/>
    </row>
    <row r="2926" spans="2:3" hidden="1">
      <c r="B2926" s="2"/>
      <c r="C2926" s="2"/>
    </row>
    <row r="2927" spans="2:3" hidden="1">
      <c r="B2927" s="2"/>
      <c r="C2927" s="2"/>
    </row>
    <row r="2928" spans="2:3" hidden="1">
      <c r="B2928" s="2"/>
      <c r="C2928" s="2"/>
    </row>
    <row r="2929" spans="2:3" hidden="1">
      <c r="B2929" s="2"/>
      <c r="C2929" s="2"/>
    </row>
    <row r="2930" spans="2:3" hidden="1">
      <c r="B2930" s="2"/>
      <c r="C2930" s="2"/>
    </row>
    <row r="2931" spans="2:3" hidden="1">
      <c r="B2931" s="2"/>
      <c r="C2931" s="2"/>
    </row>
    <row r="2932" spans="2:3" hidden="1">
      <c r="B2932" s="2"/>
      <c r="C2932" s="2"/>
    </row>
    <row r="2933" spans="2:3" hidden="1">
      <c r="B2933" s="2"/>
      <c r="C2933" s="2"/>
    </row>
    <row r="2934" spans="2:3" hidden="1">
      <c r="B2934" s="2"/>
      <c r="C2934" s="2"/>
    </row>
    <row r="2935" spans="2:3" hidden="1">
      <c r="B2935" s="2"/>
      <c r="C2935" s="2"/>
    </row>
    <row r="2936" spans="2:3" hidden="1">
      <c r="B2936" s="2"/>
      <c r="C2936" s="2"/>
    </row>
    <row r="2937" spans="2:3" hidden="1">
      <c r="B2937" s="2"/>
      <c r="C2937" s="2"/>
    </row>
    <row r="2938" spans="2:3" hidden="1">
      <c r="B2938" s="2"/>
      <c r="C2938" s="2"/>
    </row>
    <row r="2939" spans="2:3" hidden="1">
      <c r="B2939" s="2"/>
      <c r="C2939" s="2"/>
    </row>
    <row r="2940" spans="2:3" hidden="1">
      <c r="B2940" s="2"/>
      <c r="C2940" s="2"/>
    </row>
    <row r="2941" spans="2:3" hidden="1">
      <c r="B2941" s="2"/>
      <c r="C2941" s="2"/>
    </row>
    <row r="2942" spans="2:3" hidden="1">
      <c r="B2942" s="2"/>
      <c r="C2942" s="2"/>
    </row>
    <row r="2943" spans="2:3" hidden="1">
      <c r="B2943" s="2"/>
      <c r="C2943" s="2"/>
    </row>
    <row r="2944" spans="2:3" hidden="1">
      <c r="B2944" s="2"/>
      <c r="C2944" s="2"/>
    </row>
    <row r="2945" spans="2:3" hidden="1">
      <c r="B2945" s="2"/>
      <c r="C2945" s="2"/>
    </row>
    <row r="2946" spans="2:3" hidden="1">
      <c r="B2946" s="2"/>
      <c r="C2946" s="2"/>
    </row>
    <row r="2947" spans="2:3" hidden="1">
      <c r="B2947" s="2"/>
      <c r="C2947" s="2"/>
    </row>
    <row r="2948" spans="2:3" hidden="1">
      <c r="B2948" s="2"/>
      <c r="C2948" s="2"/>
    </row>
    <row r="2949" spans="2:3" hidden="1">
      <c r="B2949" s="2"/>
      <c r="C2949" s="2"/>
    </row>
    <row r="2950" spans="2:3" hidden="1">
      <c r="B2950" s="2"/>
      <c r="C2950" s="2"/>
    </row>
    <row r="2951" spans="2:3" hidden="1">
      <c r="B2951" s="2"/>
      <c r="C2951" s="2"/>
    </row>
    <row r="2952" spans="2:3" hidden="1">
      <c r="B2952" s="2"/>
      <c r="C2952" s="2"/>
    </row>
    <row r="2953" spans="2:3" hidden="1">
      <c r="B2953" s="2"/>
      <c r="C2953" s="2"/>
    </row>
    <row r="2954" spans="2:3" hidden="1">
      <c r="B2954" s="2"/>
      <c r="C2954" s="2"/>
    </row>
    <row r="2955" spans="2:3" hidden="1">
      <c r="B2955" s="2"/>
      <c r="C2955" s="2"/>
    </row>
    <row r="2956" spans="2:3" hidden="1">
      <c r="B2956" s="2"/>
      <c r="C2956" s="2"/>
    </row>
    <row r="2957" spans="2:3" hidden="1">
      <c r="B2957" s="2"/>
      <c r="C2957" s="2"/>
    </row>
    <row r="2958" spans="2:3" hidden="1">
      <c r="B2958" s="2"/>
      <c r="C2958" s="2"/>
    </row>
    <row r="2959" spans="2:3" hidden="1">
      <c r="B2959" s="2"/>
      <c r="C2959" s="2"/>
    </row>
    <row r="2960" spans="2:3" hidden="1">
      <c r="B2960" s="2"/>
      <c r="C2960" s="2"/>
    </row>
    <row r="2961" spans="2:3" hidden="1">
      <c r="B2961" s="2"/>
      <c r="C2961" s="2"/>
    </row>
    <row r="2962" spans="2:3" hidden="1">
      <c r="B2962" s="2"/>
      <c r="C2962" s="2"/>
    </row>
    <row r="2963" spans="2:3" hidden="1">
      <c r="B2963" s="2"/>
      <c r="C2963" s="2"/>
    </row>
    <row r="2964" spans="2:3" hidden="1">
      <c r="B2964" s="2"/>
      <c r="C2964" s="2"/>
    </row>
    <row r="2965" spans="2:3" hidden="1">
      <c r="B2965" s="2"/>
      <c r="C2965" s="2"/>
    </row>
    <row r="2966" spans="2:3" hidden="1">
      <c r="B2966" s="2"/>
      <c r="C2966" s="2"/>
    </row>
    <row r="2967" spans="2:3" hidden="1">
      <c r="B2967" s="2"/>
      <c r="C2967" s="2"/>
    </row>
    <row r="2968" spans="2:3" hidden="1">
      <c r="B2968" s="2"/>
      <c r="C2968" s="2"/>
    </row>
    <row r="2969" spans="2:3" hidden="1">
      <c r="B2969" s="2"/>
      <c r="C2969" s="2"/>
    </row>
    <row r="2970" spans="2:3" hidden="1">
      <c r="B2970" s="2"/>
      <c r="C2970" s="2"/>
    </row>
    <row r="2971" spans="2:3" hidden="1">
      <c r="B2971" s="2"/>
      <c r="C2971" s="2"/>
    </row>
    <row r="2972" spans="2:3" hidden="1">
      <c r="B2972" s="2"/>
      <c r="C2972" s="2"/>
    </row>
    <row r="2973" spans="2:3" hidden="1">
      <c r="B2973" s="2"/>
      <c r="C2973" s="2"/>
    </row>
    <row r="2974" spans="2:3" hidden="1">
      <c r="B2974" s="2"/>
      <c r="C2974" s="2"/>
    </row>
    <row r="2975" spans="2:3" hidden="1">
      <c r="B2975" s="2"/>
      <c r="C2975" s="2"/>
    </row>
    <row r="2976" spans="2:3" hidden="1">
      <c r="B2976" s="2"/>
      <c r="C2976" s="2"/>
    </row>
    <row r="2977" spans="2:3" hidden="1">
      <c r="B2977" s="2"/>
      <c r="C2977" s="2"/>
    </row>
    <row r="2978" spans="2:3" hidden="1">
      <c r="B2978" s="2"/>
      <c r="C2978" s="2"/>
    </row>
    <row r="2979" spans="2:3" hidden="1">
      <c r="B2979" s="2"/>
      <c r="C2979" s="2"/>
    </row>
    <row r="2980" spans="2:3" hidden="1">
      <c r="B2980" s="2"/>
      <c r="C2980" s="2"/>
    </row>
    <row r="2981" spans="2:3" hidden="1">
      <c r="B2981" s="2"/>
      <c r="C2981" s="2"/>
    </row>
    <row r="2982" spans="2:3" hidden="1">
      <c r="B2982" s="2"/>
      <c r="C2982" s="2"/>
    </row>
    <row r="2983" spans="2:3" hidden="1">
      <c r="B2983" s="2"/>
      <c r="C2983" s="2"/>
    </row>
    <row r="2984" spans="2:3" hidden="1">
      <c r="B2984" s="2"/>
      <c r="C2984" s="2"/>
    </row>
    <row r="2985" spans="2:3" hidden="1">
      <c r="B2985" s="2"/>
      <c r="C2985" s="2"/>
    </row>
    <row r="2986" spans="2:3" hidden="1">
      <c r="B2986" s="2"/>
      <c r="C2986" s="2"/>
    </row>
    <row r="2987" spans="2:3" hidden="1">
      <c r="B2987" s="2"/>
      <c r="C2987" s="2"/>
    </row>
    <row r="2988" spans="2:3" hidden="1">
      <c r="B2988" s="2"/>
      <c r="C2988" s="2"/>
    </row>
    <row r="2989" spans="2:3" hidden="1">
      <c r="B2989" s="2"/>
      <c r="C2989" s="2"/>
    </row>
    <row r="2990" spans="2:3" hidden="1">
      <c r="B2990" s="2"/>
      <c r="C2990" s="2"/>
    </row>
    <row r="2991" spans="2:3" hidden="1">
      <c r="B2991" s="2"/>
      <c r="C2991" s="2"/>
    </row>
    <row r="2992" spans="2:3" hidden="1">
      <c r="B2992" s="2"/>
      <c r="C2992" s="2"/>
    </row>
    <row r="2993" spans="2:3" hidden="1">
      <c r="B2993" s="2"/>
      <c r="C2993" s="2"/>
    </row>
    <row r="2994" spans="2:3" hidden="1">
      <c r="B2994" s="2"/>
      <c r="C2994" s="2"/>
    </row>
    <row r="2995" spans="2:3" hidden="1">
      <c r="B2995" s="2"/>
      <c r="C2995" s="2"/>
    </row>
    <row r="2996" spans="2:3" hidden="1">
      <c r="B2996" s="2"/>
      <c r="C2996" s="2"/>
    </row>
    <row r="2997" spans="2:3" hidden="1">
      <c r="B2997" s="2"/>
      <c r="C2997" s="2"/>
    </row>
    <row r="2998" spans="2:3" hidden="1">
      <c r="B2998" s="2"/>
      <c r="C2998" s="2"/>
    </row>
    <row r="2999" spans="2:3" hidden="1">
      <c r="B2999" s="2"/>
      <c r="C2999" s="2"/>
    </row>
    <row r="3000" spans="2:3" hidden="1">
      <c r="B3000" s="2"/>
      <c r="C3000" s="2"/>
    </row>
    <row r="3001" spans="2:3" hidden="1">
      <c r="B3001" s="2"/>
      <c r="C3001" s="2"/>
    </row>
    <row r="3002" spans="2:3" hidden="1">
      <c r="B3002" s="2"/>
      <c r="C3002" s="2"/>
    </row>
    <row r="3003" spans="2:3" hidden="1">
      <c r="B3003" s="2"/>
      <c r="C3003" s="2"/>
    </row>
    <row r="3004" spans="2:3" hidden="1">
      <c r="B3004" s="2"/>
      <c r="C3004" s="2"/>
    </row>
    <row r="3005" spans="2:3" hidden="1">
      <c r="B3005" s="2"/>
      <c r="C3005" s="2"/>
    </row>
    <row r="3006" spans="2:3" hidden="1">
      <c r="B3006" s="2"/>
      <c r="C3006" s="2"/>
    </row>
    <row r="3007" spans="2:3" hidden="1">
      <c r="B3007" s="2"/>
      <c r="C3007" s="2"/>
    </row>
    <row r="3008" spans="2:3" hidden="1">
      <c r="B3008" s="2"/>
      <c r="C3008" s="2"/>
    </row>
    <row r="3009" spans="2:3" hidden="1">
      <c r="B3009" s="2"/>
      <c r="C3009" s="2"/>
    </row>
    <row r="3010" spans="2:3" hidden="1">
      <c r="B3010" s="2"/>
      <c r="C3010" s="2"/>
    </row>
    <row r="3011" spans="2:3" hidden="1">
      <c r="B3011" s="2"/>
      <c r="C3011" s="2"/>
    </row>
    <row r="3012" spans="2:3" hidden="1">
      <c r="B3012" s="2"/>
      <c r="C3012" s="2"/>
    </row>
    <row r="3013" spans="2:3" hidden="1">
      <c r="B3013" s="2"/>
      <c r="C3013" s="2"/>
    </row>
    <row r="3014" spans="2:3" hidden="1">
      <c r="B3014" s="2"/>
      <c r="C3014" s="2"/>
    </row>
    <row r="3015" spans="2:3" hidden="1">
      <c r="B3015" s="2"/>
      <c r="C3015" s="2"/>
    </row>
    <row r="3016" spans="2:3" hidden="1">
      <c r="B3016" s="2"/>
      <c r="C3016" s="2"/>
    </row>
    <row r="3017" spans="2:3" hidden="1">
      <c r="B3017" s="2"/>
      <c r="C3017" s="2"/>
    </row>
    <row r="3018" spans="2:3" hidden="1">
      <c r="B3018" s="2"/>
      <c r="C3018" s="2"/>
    </row>
    <row r="3019" spans="2:3" hidden="1">
      <c r="B3019" s="2"/>
      <c r="C3019" s="2"/>
    </row>
    <row r="3020" spans="2:3" hidden="1">
      <c r="B3020" s="2"/>
      <c r="C3020" s="2"/>
    </row>
    <row r="3021" spans="2:3" hidden="1">
      <c r="B3021" s="2"/>
      <c r="C3021" s="2"/>
    </row>
    <row r="3022" spans="2:3" hidden="1">
      <c r="B3022" s="2"/>
      <c r="C3022" s="2"/>
    </row>
    <row r="3023" spans="2:3" hidden="1">
      <c r="B3023" s="2"/>
      <c r="C3023" s="2"/>
    </row>
    <row r="3024" spans="2:3" hidden="1">
      <c r="B3024" s="2"/>
      <c r="C3024" s="2"/>
    </row>
    <row r="3025" spans="2:3" hidden="1">
      <c r="B3025" s="2"/>
      <c r="C3025" s="2"/>
    </row>
    <row r="3026" spans="2:3" hidden="1">
      <c r="B3026" s="2"/>
      <c r="C3026" s="2"/>
    </row>
    <row r="3027" spans="2:3" hidden="1">
      <c r="B3027" s="2"/>
      <c r="C3027" s="2"/>
    </row>
    <row r="3028" spans="2:3" hidden="1">
      <c r="B3028" s="2"/>
      <c r="C3028" s="2"/>
    </row>
    <row r="3029" spans="2:3" hidden="1">
      <c r="B3029" s="2"/>
      <c r="C3029" s="2"/>
    </row>
    <row r="3030" spans="2:3" hidden="1">
      <c r="B3030" s="2"/>
      <c r="C3030" s="2"/>
    </row>
    <row r="3031" spans="2:3" hidden="1">
      <c r="B3031" s="2"/>
      <c r="C3031" s="2"/>
    </row>
    <row r="3032" spans="2:3" hidden="1">
      <c r="B3032" s="2"/>
      <c r="C3032" s="2"/>
    </row>
    <row r="3033" spans="2:3" hidden="1">
      <c r="B3033" s="2"/>
      <c r="C3033" s="2"/>
    </row>
    <row r="3034" spans="2:3" hidden="1">
      <c r="B3034" s="2"/>
      <c r="C3034" s="2"/>
    </row>
    <row r="3035" spans="2:3" hidden="1">
      <c r="B3035" s="2"/>
      <c r="C3035" s="2"/>
    </row>
    <row r="3036" spans="2:3" hidden="1">
      <c r="B3036" s="2"/>
      <c r="C3036" s="2"/>
    </row>
    <row r="3037" spans="2:3" hidden="1">
      <c r="B3037" s="2"/>
      <c r="C3037" s="2"/>
    </row>
    <row r="3038" spans="2:3" hidden="1">
      <c r="B3038" s="2"/>
      <c r="C3038" s="2"/>
    </row>
    <row r="3039" spans="2:3" hidden="1">
      <c r="B3039" s="2"/>
      <c r="C3039" s="2"/>
    </row>
    <row r="3040" spans="2:3" hidden="1">
      <c r="B3040" s="2"/>
      <c r="C3040" s="2"/>
    </row>
    <row r="3041" spans="2:3" hidden="1">
      <c r="B3041" s="2"/>
      <c r="C3041" s="2"/>
    </row>
    <row r="3042" spans="2:3" hidden="1">
      <c r="B3042" s="2"/>
      <c r="C3042" s="2"/>
    </row>
    <row r="3043" spans="2:3" hidden="1">
      <c r="B3043" s="2"/>
      <c r="C3043" s="2"/>
    </row>
    <row r="3044" spans="2:3" hidden="1">
      <c r="B3044" s="2"/>
      <c r="C3044" s="2"/>
    </row>
    <row r="3045" spans="2:3" hidden="1">
      <c r="B3045" s="2"/>
      <c r="C3045" s="2"/>
    </row>
    <row r="3046" spans="2:3" hidden="1">
      <c r="B3046" s="2"/>
      <c r="C3046" s="2"/>
    </row>
    <row r="3047" spans="2:3" hidden="1">
      <c r="B3047" s="2"/>
      <c r="C3047" s="2"/>
    </row>
    <row r="3048" spans="2:3" hidden="1">
      <c r="B3048" s="2"/>
      <c r="C3048" s="2"/>
    </row>
    <row r="3049" spans="2:3" hidden="1">
      <c r="B3049" s="2"/>
      <c r="C3049" s="2"/>
    </row>
    <row r="3050" spans="2:3" hidden="1">
      <c r="B3050" s="2"/>
      <c r="C3050" s="2"/>
    </row>
    <row r="3051" spans="2:3" hidden="1">
      <c r="B3051" s="2"/>
      <c r="C3051" s="2"/>
    </row>
    <row r="3052" spans="2:3" hidden="1">
      <c r="B3052" s="2"/>
      <c r="C3052" s="2"/>
    </row>
    <row r="3053" spans="2:3" hidden="1">
      <c r="B3053" s="2"/>
      <c r="C3053" s="2"/>
    </row>
    <row r="3054" spans="2:3" hidden="1">
      <c r="B3054" s="2"/>
      <c r="C3054" s="2"/>
    </row>
    <row r="3055" spans="2:3" hidden="1">
      <c r="B3055" s="2"/>
      <c r="C3055" s="2"/>
    </row>
    <row r="3056" spans="2:3" hidden="1">
      <c r="B3056" s="2"/>
      <c r="C3056" s="2"/>
    </row>
    <row r="3057" spans="2:3" hidden="1">
      <c r="B3057" s="2"/>
      <c r="C3057" s="2"/>
    </row>
    <row r="3058" spans="2:3" hidden="1">
      <c r="B3058" s="2"/>
      <c r="C3058" s="2"/>
    </row>
    <row r="3059" spans="2:3" hidden="1">
      <c r="B3059" s="2"/>
      <c r="C3059" s="2"/>
    </row>
    <row r="3060" spans="2:3" hidden="1">
      <c r="B3060" s="2"/>
      <c r="C3060" s="2"/>
    </row>
    <row r="3061" spans="2:3" hidden="1">
      <c r="B3061" s="2"/>
      <c r="C3061" s="2"/>
    </row>
    <row r="3062" spans="2:3" hidden="1">
      <c r="B3062" s="2"/>
      <c r="C3062" s="2"/>
    </row>
    <row r="3063" spans="2:3" hidden="1">
      <c r="B3063" s="2"/>
      <c r="C3063" s="2"/>
    </row>
    <row r="3064" spans="2:3" hidden="1">
      <c r="B3064" s="2"/>
      <c r="C3064" s="2"/>
    </row>
    <row r="3065" spans="2:3" hidden="1">
      <c r="B3065" s="2"/>
      <c r="C3065" s="2"/>
    </row>
    <row r="3066" spans="2:3" hidden="1">
      <c r="B3066" s="2"/>
      <c r="C3066" s="2"/>
    </row>
    <row r="3067" spans="2:3" hidden="1">
      <c r="B3067" s="2"/>
      <c r="C3067" s="2"/>
    </row>
    <row r="3068" spans="2:3" hidden="1">
      <c r="B3068" s="2"/>
      <c r="C3068" s="2"/>
    </row>
    <row r="3069" spans="2:3" hidden="1">
      <c r="B3069" s="2"/>
      <c r="C3069" s="2"/>
    </row>
    <row r="3070" spans="2:3" hidden="1">
      <c r="B3070" s="2"/>
      <c r="C3070" s="2"/>
    </row>
    <row r="3071" spans="2:3" hidden="1">
      <c r="B3071" s="2"/>
      <c r="C3071" s="2"/>
    </row>
    <row r="3072" spans="2:3" hidden="1">
      <c r="B3072" s="2"/>
      <c r="C3072" s="2"/>
    </row>
    <row r="3073" spans="2:3" hidden="1">
      <c r="B3073" s="2"/>
      <c r="C3073" s="2"/>
    </row>
    <row r="3074" spans="2:3" hidden="1">
      <c r="B3074" s="2"/>
      <c r="C3074" s="2"/>
    </row>
    <row r="3075" spans="2:3" hidden="1">
      <c r="B3075" s="2"/>
      <c r="C3075" s="2"/>
    </row>
    <row r="3076" spans="2:3" hidden="1">
      <c r="B3076" s="2"/>
      <c r="C3076" s="2"/>
    </row>
    <row r="3077" spans="2:3" hidden="1">
      <c r="B3077" s="2"/>
      <c r="C3077" s="2"/>
    </row>
    <row r="3078" spans="2:3" hidden="1">
      <c r="B3078" s="2"/>
      <c r="C3078" s="2"/>
    </row>
    <row r="3079" spans="2:3" hidden="1">
      <c r="B3079" s="2"/>
      <c r="C3079" s="2"/>
    </row>
    <row r="3080" spans="2:3" hidden="1">
      <c r="B3080" s="2"/>
      <c r="C3080" s="2"/>
    </row>
    <row r="3081" spans="2:3" hidden="1">
      <c r="B3081" s="2"/>
      <c r="C3081" s="2"/>
    </row>
    <row r="3082" spans="2:3" hidden="1">
      <c r="B3082" s="2"/>
      <c r="C3082" s="2"/>
    </row>
    <row r="3083" spans="2:3" hidden="1">
      <c r="B3083" s="2"/>
      <c r="C3083" s="2"/>
    </row>
    <row r="3084" spans="2:3" hidden="1">
      <c r="B3084" s="2"/>
      <c r="C3084" s="2"/>
    </row>
    <row r="3085" spans="2:3" hidden="1">
      <c r="B3085" s="2"/>
      <c r="C3085" s="2"/>
    </row>
    <row r="3086" spans="2:3" hidden="1">
      <c r="B3086" s="2"/>
      <c r="C3086" s="2"/>
    </row>
    <row r="3087" spans="2:3" hidden="1">
      <c r="B3087" s="2"/>
      <c r="C3087" s="2"/>
    </row>
    <row r="3088" spans="2:3" hidden="1">
      <c r="B3088" s="2"/>
      <c r="C3088" s="2"/>
    </row>
    <row r="3089" spans="2:3" hidden="1">
      <c r="B3089" s="2"/>
      <c r="C3089" s="2"/>
    </row>
    <row r="3090" spans="2:3" hidden="1">
      <c r="B3090" s="2"/>
      <c r="C3090" s="2"/>
    </row>
    <row r="3091" spans="2:3" hidden="1">
      <c r="B3091" s="2"/>
      <c r="C3091" s="2"/>
    </row>
    <row r="3092" spans="2:3" hidden="1">
      <c r="B3092" s="2"/>
      <c r="C3092" s="2"/>
    </row>
    <row r="3093" spans="2:3" hidden="1">
      <c r="B3093" s="2"/>
      <c r="C3093" s="2"/>
    </row>
    <row r="3094" spans="2:3" hidden="1">
      <c r="B3094" s="2"/>
      <c r="C3094" s="2"/>
    </row>
    <row r="3095" spans="2:3" hidden="1">
      <c r="B3095" s="2"/>
      <c r="C3095" s="2"/>
    </row>
    <row r="3096" spans="2:3" hidden="1">
      <c r="B3096" s="2"/>
      <c r="C3096" s="2"/>
    </row>
    <row r="3097" spans="2:3" hidden="1">
      <c r="B3097" s="2"/>
      <c r="C3097" s="2"/>
    </row>
    <row r="3098" spans="2:3" hidden="1">
      <c r="B3098" s="2"/>
      <c r="C3098" s="2"/>
    </row>
    <row r="3099" spans="2:3" hidden="1">
      <c r="B3099" s="2"/>
      <c r="C3099" s="2"/>
    </row>
    <row r="3100" spans="2:3" hidden="1">
      <c r="B3100" s="2"/>
      <c r="C3100" s="2"/>
    </row>
    <row r="3101" spans="2:3" hidden="1">
      <c r="B3101" s="2"/>
      <c r="C3101" s="2"/>
    </row>
    <row r="3102" spans="2:3" hidden="1">
      <c r="B3102" s="2"/>
      <c r="C3102" s="2"/>
    </row>
    <row r="3103" spans="2:3" hidden="1">
      <c r="B3103" s="2"/>
      <c r="C3103" s="2"/>
    </row>
    <row r="3104" spans="2:3" hidden="1">
      <c r="B3104" s="2"/>
      <c r="C3104" s="2"/>
    </row>
    <row r="3105" spans="2:3" hidden="1">
      <c r="B3105" s="2"/>
      <c r="C3105" s="2"/>
    </row>
    <row r="3106" spans="2:3" hidden="1">
      <c r="B3106" s="2"/>
      <c r="C3106" s="2"/>
    </row>
    <row r="3107" spans="2:3" hidden="1">
      <c r="B3107" s="2"/>
      <c r="C3107" s="2"/>
    </row>
    <row r="3108" spans="2:3" hidden="1">
      <c r="B3108" s="2"/>
      <c r="C3108" s="2"/>
    </row>
    <row r="3109" spans="2:3" hidden="1">
      <c r="B3109" s="2"/>
      <c r="C3109" s="2"/>
    </row>
    <row r="3110" spans="2:3" hidden="1">
      <c r="B3110" s="2"/>
      <c r="C3110" s="2"/>
    </row>
    <row r="3111" spans="2:3" hidden="1">
      <c r="B3111" s="2"/>
      <c r="C3111" s="2"/>
    </row>
    <row r="3112" spans="2:3" hidden="1">
      <c r="B3112" s="2"/>
      <c r="C3112" s="2"/>
    </row>
    <row r="3113" spans="2:3" hidden="1">
      <c r="B3113" s="2"/>
      <c r="C3113" s="2"/>
    </row>
    <row r="3114" spans="2:3" hidden="1">
      <c r="B3114" s="2"/>
      <c r="C3114" s="2"/>
    </row>
    <row r="3115" spans="2:3" hidden="1">
      <c r="B3115" s="2"/>
      <c r="C3115" s="2"/>
    </row>
    <row r="3116" spans="2:3" hidden="1">
      <c r="B3116" s="2"/>
      <c r="C3116" s="2"/>
    </row>
    <row r="3117" spans="2:3" hidden="1">
      <c r="B3117" s="2"/>
      <c r="C3117" s="2"/>
    </row>
    <row r="3118" spans="2:3" hidden="1">
      <c r="B3118" s="2"/>
      <c r="C3118" s="2"/>
    </row>
    <row r="3119" spans="2:3" hidden="1">
      <c r="B3119" s="2"/>
      <c r="C3119" s="2"/>
    </row>
    <row r="3120" spans="2:3" hidden="1">
      <c r="B3120" s="2"/>
      <c r="C3120" s="2"/>
    </row>
    <row r="3121" spans="2:3" hidden="1">
      <c r="B3121" s="2"/>
      <c r="C3121" s="2"/>
    </row>
    <row r="3122" spans="2:3" hidden="1">
      <c r="B3122" s="2"/>
      <c r="C3122" s="2"/>
    </row>
    <row r="3123" spans="2:3" hidden="1">
      <c r="B3123" s="2"/>
      <c r="C3123" s="2"/>
    </row>
    <row r="3124" spans="2:3" hidden="1">
      <c r="B3124" s="2"/>
      <c r="C3124" s="2"/>
    </row>
    <row r="3125" spans="2:3" hidden="1">
      <c r="B3125" s="2"/>
      <c r="C3125" s="2"/>
    </row>
    <row r="3126" spans="2:3" hidden="1">
      <c r="B3126" s="2"/>
      <c r="C3126" s="2"/>
    </row>
    <row r="3127" spans="2:3" hidden="1">
      <c r="B3127" s="2"/>
      <c r="C3127" s="2"/>
    </row>
    <row r="3128" spans="2:3" hidden="1">
      <c r="B3128" s="2"/>
      <c r="C3128" s="2"/>
    </row>
    <row r="3129" spans="2:3" hidden="1">
      <c r="B3129" s="2"/>
      <c r="C3129" s="2"/>
    </row>
    <row r="3130" spans="2:3" hidden="1">
      <c r="B3130" s="2"/>
      <c r="C3130" s="2"/>
    </row>
    <row r="3131" spans="2:3" hidden="1">
      <c r="B3131" s="2"/>
      <c r="C3131" s="2"/>
    </row>
    <row r="3132" spans="2:3" hidden="1">
      <c r="B3132" s="2"/>
      <c r="C3132" s="2"/>
    </row>
    <row r="3133" spans="2:3" hidden="1">
      <c r="B3133" s="2"/>
      <c r="C3133" s="2"/>
    </row>
    <row r="3134" spans="2:3" hidden="1">
      <c r="B3134" s="2"/>
      <c r="C3134" s="2"/>
    </row>
    <row r="3135" spans="2:3" hidden="1">
      <c r="B3135" s="2"/>
      <c r="C3135" s="2"/>
    </row>
    <row r="3136" spans="2:3" hidden="1">
      <c r="B3136" s="2"/>
      <c r="C3136" s="2"/>
    </row>
    <row r="3137" spans="2:3" hidden="1">
      <c r="B3137" s="2"/>
      <c r="C3137" s="2"/>
    </row>
    <row r="3138" spans="2:3" hidden="1">
      <c r="B3138" s="2"/>
      <c r="C3138" s="2"/>
    </row>
    <row r="3139" spans="2:3" hidden="1">
      <c r="B3139" s="2"/>
      <c r="C3139" s="2"/>
    </row>
    <row r="3140" spans="2:3" hidden="1">
      <c r="B3140" s="2"/>
      <c r="C3140" s="2"/>
    </row>
    <row r="3141" spans="2:3" hidden="1">
      <c r="B3141" s="2"/>
      <c r="C3141" s="2"/>
    </row>
    <row r="3142" spans="2:3" hidden="1">
      <c r="B3142" s="2"/>
      <c r="C3142" s="2"/>
    </row>
    <row r="3143" spans="2:3" hidden="1">
      <c r="B3143" s="2"/>
      <c r="C3143" s="2"/>
    </row>
    <row r="3144" spans="2:3" hidden="1">
      <c r="B3144" s="2"/>
      <c r="C3144" s="2"/>
    </row>
    <row r="3145" spans="2:3" hidden="1">
      <c r="B3145" s="2"/>
      <c r="C3145" s="2"/>
    </row>
    <row r="3146" spans="2:3" hidden="1">
      <c r="B3146" s="2"/>
      <c r="C3146" s="2"/>
    </row>
    <row r="3147" spans="2:3" hidden="1">
      <c r="B3147" s="2"/>
      <c r="C3147" s="2"/>
    </row>
    <row r="3148" spans="2:3" hidden="1">
      <c r="B3148" s="2"/>
      <c r="C3148" s="2"/>
    </row>
    <row r="3149" spans="2:3" hidden="1">
      <c r="B3149" s="2"/>
      <c r="C3149" s="2"/>
    </row>
    <row r="3150" spans="2:3" hidden="1">
      <c r="B3150" s="2"/>
      <c r="C3150" s="2"/>
    </row>
    <row r="3151" spans="2:3" hidden="1">
      <c r="B3151" s="2"/>
      <c r="C3151" s="2"/>
    </row>
    <row r="3152" spans="2:3" hidden="1">
      <c r="B3152" s="2"/>
      <c r="C3152" s="2"/>
    </row>
    <row r="3153" spans="2:3" hidden="1">
      <c r="B3153" s="2"/>
      <c r="C3153" s="2"/>
    </row>
    <row r="3154" spans="2:3" hidden="1">
      <c r="B3154" s="2"/>
      <c r="C3154" s="2"/>
    </row>
    <row r="3155" spans="2:3" hidden="1">
      <c r="B3155" s="2"/>
      <c r="C3155" s="2"/>
    </row>
    <row r="3156" spans="2:3" hidden="1">
      <c r="B3156" s="2"/>
      <c r="C3156" s="2"/>
    </row>
    <row r="3157" spans="2:3" hidden="1">
      <c r="B3157" s="2"/>
      <c r="C3157" s="2"/>
    </row>
    <row r="3158" spans="2:3" hidden="1">
      <c r="B3158" s="2"/>
      <c r="C3158" s="2"/>
    </row>
    <row r="3159" spans="2:3" hidden="1">
      <c r="B3159" s="2"/>
      <c r="C3159" s="2"/>
    </row>
    <row r="3160" spans="2:3" hidden="1">
      <c r="B3160" s="2"/>
      <c r="C3160" s="2"/>
    </row>
    <row r="3161" spans="2:3" hidden="1">
      <c r="B3161" s="2"/>
      <c r="C3161" s="2"/>
    </row>
    <row r="3162" spans="2:3" hidden="1">
      <c r="B3162" s="2"/>
      <c r="C3162" s="2"/>
    </row>
    <row r="3163" spans="2:3" hidden="1">
      <c r="B3163" s="2"/>
      <c r="C3163" s="2"/>
    </row>
    <row r="3164" spans="2:3" hidden="1">
      <c r="B3164" s="2"/>
      <c r="C3164" s="2"/>
    </row>
    <row r="3165" spans="2:3" hidden="1">
      <c r="B3165" s="2"/>
      <c r="C3165" s="2"/>
    </row>
    <row r="3166" spans="2:3" hidden="1">
      <c r="B3166" s="2"/>
      <c r="C3166" s="2"/>
    </row>
    <row r="3167" spans="2:3" hidden="1">
      <c r="B3167" s="2"/>
      <c r="C3167" s="2"/>
    </row>
    <row r="3168" spans="2:3" hidden="1">
      <c r="B3168" s="2"/>
      <c r="C3168" s="2"/>
    </row>
    <row r="3169" spans="2:3" hidden="1">
      <c r="B3169" s="2"/>
      <c r="C3169" s="2"/>
    </row>
    <row r="3170" spans="2:3" hidden="1">
      <c r="B3170" s="2"/>
      <c r="C3170" s="2"/>
    </row>
    <row r="3171" spans="2:3" hidden="1">
      <c r="B3171" s="2"/>
      <c r="C3171" s="2"/>
    </row>
    <row r="3172" spans="2:3" hidden="1">
      <c r="B3172" s="2"/>
      <c r="C3172" s="2"/>
    </row>
    <row r="3173" spans="2:3" hidden="1">
      <c r="B3173" s="2"/>
      <c r="C3173" s="2"/>
    </row>
    <row r="3174" spans="2:3" hidden="1">
      <c r="B3174" s="2"/>
      <c r="C3174" s="2"/>
    </row>
    <row r="3175" spans="2:3" hidden="1">
      <c r="B3175" s="2"/>
      <c r="C3175" s="2"/>
    </row>
    <row r="3176" spans="2:3" hidden="1">
      <c r="B3176" s="2"/>
      <c r="C3176" s="2"/>
    </row>
    <row r="3177" spans="2:3" hidden="1">
      <c r="B3177" s="2"/>
      <c r="C3177" s="2"/>
    </row>
    <row r="3178" spans="2:3" hidden="1">
      <c r="B3178" s="2"/>
      <c r="C3178" s="2"/>
    </row>
    <row r="3179" spans="2:3" hidden="1">
      <c r="B3179" s="2"/>
      <c r="C3179" s="2"/>
    </row>
    <row r="3180" spans="2:3" hidden="1">
      <c r="B3180" s="2"/>
      <c r="C3180" s="2"/>
    </row>
    <row r="3181" spans="2:3" hidden="1">
      <c r="B3181" s="2"/>
      <c r="C3181" s="2"/>
    </row>
    <row r="3182" spans="2:3" hidden="1">
      <c r="B3182" s="2"/>
      <c r="C3182" s="2"/>
    </row>
    <row r="3183" spans="2:3" hidden="1">
      <c r="B3183" s="2"/>
      <c r="C3183" s="2"/>
    </row>
    <row r="3184" spans="2:3" hidden="1">
      <c r="B3184" s="2"/>
      <c r="C3184" s="2"/>
    </row>
    <row r="3185" spans="2:3" hidden="1">
      <c r="B3185" s="2"/>
      <c r="C3185" s="2"/>
    </row>
    <row r="3186" spans="2:3" hidden="1">
      <c r="B3186" s="2"/>
      <c r="C3186" s="2"/>
    </row>
    <row r="3187" spans="2:3" hidden="1">
      <c r="B3187" s="2"/>
      <c r="C3187" s="2"/>
    </row>
    <row r="3188" spans="2:3" hidden="1">
      <c r="B3188" s="2"/>
      <c r="C3188" s="2"/>
    </row>
    <row r="3189" spans="2:3" hidden="1">
      <c r="B3189" s="2"/>
      <c r="C3189" s="2"/>
    </row>
    <row r="3190" spans="2:3" hidden="1">
      <c r="B3190" s="2"/>
      <c r="C3190" s="2"/>
    </row>
    <row r="3191" spans="2:3" hidden="1">
      <c r="B3191" s="2"/>
      <c r="C3191" s="2"/>
    </row>
    <row r="3192" spans="2:3" hidden="1">
      <c r="B3192" s="2"/>
      <c r="C3192" s="2"/>
    </row>
    <row r="3193" spans="2:3" hidden="1">
      <c r="B3193" s="2"/>
      <c r="C3193" s="2"/>
    </row>
    <row r="3194" spans="2:3" hidden="1">
      <c r="B3194" s="2"/>
      <c r="C3194" s="2"/>
    </row>
    <row r="3195" spans="2:3" hidden="1">
      <c r="B3195" s="2"/>
      <c r="C3195" s="2"/>
    </row>
    <row r="3196" spans="2:3" hidden="1">
      <c r="B3196" s="2"/>
      <c r="C3196" s="2"/>
    </row>
    <row r="3197" spans="2:3" hidden="1">
      <c r="B3197" s="2"/>
      <c r="C3197" s="2"/>
    </row>
    <row r="3198" spans="2:3" hidden="1">
      <c r="B3198" s="2"/>
      <c r="C3198" s="2"/>
    </row>
    <row r="3199" spans="2:3" hidden="1">
      <c r="B3199" s="2"/>
      <c r="C3199" s="2"/>
    </row>
    <row r="3200" spans="2:3" hidden="1">
      <c r="B3200" s="2"/>
      <c r="C3200" s="2"/>
    </row>
    <row r="3201" spans="2:3" hidden="1">
      <c r="B3201" s="2"/>
      <c r="C3201" s="2"/>
    </row>
    <row r="3202" spans="2:3" hidden="1">
      <c r="B3202" s="2"/>
      <c r="C3202" s="2"/>
    </row>
    <row r="3203" spans="2:3" hidden="1">
      <c r="B3203" s="2"/>
      <c r="C3203" s="2"/>
    </row>
    <row r="3204" spans="2:3" hidden="1">
      <c r="B3204" s="2"/>
      <c r="C3204" s="2"/>
    </row>
    <row r="3205" spans="2:3" hidden="1">
      <c r="B3205" s="2"/>
      <c r="C3205" s="2"/>
    </row>
    <row r="3206" spans="2:3" hidden="1">
      <c r="B3206" s="2"/>
      <c r="C3206" s="2"/>
    </row>
    <row r="3207" spans="2:3" hidden="1">
      <c r="B3207" s="2"/>
      <c r="C3207" s="2"/>
    </row>
    <row r="3208" spans="2:3" hidden="1">
      <c r="B3208" s="2"/>
      <c r="C3208" s="2"/>
    </row>
    <row r="3209" spans="2:3" hidden="1">
      <c r="B3209" s="2"/>
      <c r="C3209" s="2"/>
    </row>
    <row r="3210" spans="2:3" hidden="1">
      <c r="B3210" s="2"/>
      <c r="C3210" s="2"/>
    </row>
    <row r="3211" spans="2:3" hidden="1">
      <c r="B3211" s="2"/>
      <c r="C3211" s="2"/>
    </row>
    <row r="3212" spans="2:3" hidden="1">
      <c r="B3212" s="2"/>
      <c r="C3212" s="2"/>
    </row>
    <row r="3213" spans="2:3" hidden="1">
      <c r="B3213" s="2"/>
      <c r="C3213" s="2"/>
    </row>
    <row r="3214" spans="2:3" hidden="1">
      <c r="B3214" s="2"/>
      <c r="C3214" s="2"/>
    </row>
    <row r="3215" spans="2:3" hidden="1">
      <c r="B3215" s="2"/>
      <c r="C3215" s="2"/>
    </row>
    <row r="3216" spans="2:3" hidden="1">
      <c r="B3216" s="2"/>
      <c r="C3216" s="2"/>
    </row>
    <row r="3217" spans="2:3" hidden="1">
      <c r="B3217" s="2"/>
      <c r="C3217" s="2"/>
    </row>
    <row r="3218" spans="2:3" hidden="1">
      <c r="B3218" s="2"/>
      <c r="C3218" s="2"/>
    </row>
    <row r="3219" spans="2:3" hidden="1">
      <c r="B3219" s="2"/>
      <c r="C3219" s="2"/>
    </row>
    <row r="3220" spans="2:3" hidden="1">
      <c r="B3220" s="2"/>
      <c r="C3220" s="2"/>
    </row>
    <row r="3221" spans="2:3" hidden="1">
      <c r="B3221" s="2"/>
      <c r="C3221" s="2"/>
    </row>
    <row r="3222" spans="2:3" hidden="1">
      <c r="B3222" s="2"/>
      <c r="C3222" s="2"/>
    </row>
    <row r="3223" spans="2:3" hidden="1">
      <c r="B3223" s="2"/>
      <c r="C3223" s="2"/>
    </row>
    <row r="3224" spans="2:3" hidden="1">
      <c r="B3224" s="2"/>
      <c r="C3224" s="2"/>
    </row>
    <row r="3225" spans="2:3" hidden="1">
      <c r="B3225" s="2"/>
      <c r="C3225" s="2"/>
    </row>
    <row r="3226" spans="2:3" hidden="1">
      <c r="B3226" s="2"/>
      <c r="C3226" s="2"/>
    </row>
    <row r="3227" spans="2:3" hidden="1">
      <c r="B3227" s="2"/>
      <c r="C3227" s="2"/>
    </row>
    <row r="3228" spans="2:3" hidden="1">
      <c r="B3228" s="2"/>
      <c r="C3228" s="2"/>
    </row>
    <row r="3229" spans="2:3" hidden="1">
      <c r="B3229" s="2"/>
      <c r="C3229" s="2"/>
    </row>
    <row r="3230" spans="2:3" hidden="1">
      <c r="B3230" s="2"/>
      <c r="C3230" s="2"/>
    </row>
    <row r="3231" spans="2:3" hidden="1">
      <c r="B3231" s="2"/>
      <c r="C3231" s="2"/>
    </row>
    <row r="3232" spans="2:3" hidden="1">
      <c r="B3232" s="2"/>
      <c r="C3232" s="2"/>
    </row>
    <row r="3233" spans="2:3" hidden="1">
      <c r="B3233" s="2"/>
      <c r="C3233" s="2"/>
    </row>
    <row r="3234" spans="2:3" hidden="1">
      <c r="B3234" s="2"/>
      <c r="C3234" s="2"/>
    </row>
    <row r="3235" spans="2:3" hidden="1">
      <c r="B3235" s="2"/>
      <c r="C3235" s="2"/>
    </row>
    <row r="3236" spans="2:3" hidden="1">
      <c r="B3236" s="2"/>
      <c r="C3236" s="2"/>
    </row>
    <row r="3237" spans="2:3" hidden="1">
      <c r="B3237" s="2"/>
      <c r="C3237" s="2"/>
    </row>
    <row r="3238" spans="2:3" hidden="1">
      <c r="B3238" s="2"/>
      <c r="C3238" s="2"/>
    </row>
    <row r="3239" spans="2:3" hidden="1">
      <c r="B3239" s="2"/>
      <c r="C3239" s="2"/>
    </row>
    <row r="3240" spans="2:3" hidden="1">
      <c r="B3240" s="2"/>
      <c r="C3240" s="2"/>
    </row>
    <row r="3241" spans="2:3" hidden="1">
      <c r="B3241" s="2"/>
      <c r="C3241" s="2"/>
    </row>
    <row r="3242" spans="2:3" hidden="1">
      <c r="B3242" s="2"/>
      <c r="C3242" s="2"/>
    </row>
    <row r="3243" spans="2:3" hidden="1">
      <c r="B3243" s="2"/>
      <c r="C3243" s="2"/>
    </row>
    <row r="3244" spans="2:3" hidden="1">
      <c r="B3244" s="2"/>
      <c r="C3244" s="2"/>
    </row>
    <row r="3245" spans="2:3" hidden="1">
      <c r="B3245" s="2"/>
      <c r="C3245" s="2"/>
    </row>
    <row r="3246" spans="2:3" hidden="1">
      <c r="B3246" s="2"/>
      <c r="C3246" s="2"/>
    </row>
    <row r="3247" spans="2:3" hidden="1">
      <c r="B3247" s="2"/>
      <c r="C3247" s="2"/>
    </row>
    <row r="3248" spans="2:3" hidden="1">
      <c r="B3248" s="2"/>
      <c r="C3248" s="2"/>
    </row>
    <row r="3249" spans="2:3" hidden="1">
      <c r="B3249" s="2"/>
      <c r="C3249" s="2"/>
    </row>
    <row r="3250" spans="2:3" hidden="1">
      <c r="B3250" s="2"/>
      <c r="C3250" s="2"/>
    </row>
    <row r="3251" spans="2:3" hidden="1">
      <c r="B3251" s="2"/>
      <c r="C3251" s="2"/>
    </row>
    <row r="3252" spans="2:3" hidden="1">
      <c r="B3252" s="2"/>
      <c r="C3252" s="2"/>
    </row>
    <row r="3253" spans="2:3" hidden="1">
      <c r="B3253" s="2"/>
      <c r="C3253" s="2"/>
    </row>
    <row r="3254" spans="2:3" hidden="1">
      <c r="B3254" s="2"/>
      <c r="C3254" s="2"/>
    </row>
    <row r="3255" spans="2:3" hidden="1">
      <c r="B3255" s="2"/>
      <c r="C3255" s="2"/>
    </row>
    <row r="3256" spans="2:3" hidden="1">
      <c r="B3256" s="2"/>
      <c r="C3256" s="2"/>
    </row>
    <row r="3257" spans="2:3" hidden="1">
      <c r="B3257" s="2"/>
      <c r="C3257" s="2"/>
    </row>
    <row r="3258" spans="2:3" hidden="1">
      <c r="B3258" s="2"/>
      <c r="C3258" s="2"/>
    </row>
    <row r="3259" spans="2:3" hidden="1">
      <c r="B3259" s="2"/>
      <c r="C3259" s="2"/>
    </row>
    <row r="3260" spans="2:3" hidden="1">
      <c r="B3260" s="2"/>
      <c r="C3260" s="2"/>
    </row>
    <row r="3261" spans="2:3" hidden="1">
      <c r="B3261" s="2"/>
      <c r="C3261" s="2"/>
    </row>
    <row r="3262" spans="2:3" hidden="1">
      <c r="B3262" s="2"/>
      <c r="C3262" s="2"/>
    </row>
    <row r="3263" spans="2:3" hidden="1">
      <c r="B3263" s="2"/>
      <c r="C3263" s="2"/>
    </row>
    <row r="3264" spans="2:3" hidden="1">
      <c r="B3264" s="2"/>
      <c r="C3264" s="2"/>
    </row>
    <row r="3265" spans="2:3" hidden="1">
      <c r="B3265" s="2"/>
      <c r="C3265" s="2"/>
    </row>
    <row r="3266" spans="2:3" hidden="1">
      <c r="B3266" s="2"/>
      <c r="C3266" s="2"/>
    </row>
    <row r="3267" spans="2:3" hidden="1">
      <c r="B3267" s="2"/>
      <c r="C3267" s="2"/>
    </row>
    <row r="3268" spans="2:3" hidden="1">
      <c r="B3268" s="2"/>
      <c r="C3268" s="2"/>
    </row>
    <row r="3269" spans="2:3" hidden="1">
      <c r="B3269" s="2"/>
      <c r="C3269" s="2"/>
    </row>
    <row r="3270" spans="2:3" hidden="1">
      <c r="B3270" s="2"/>
      <c r="C3270" s="2"/>
    </row>
    <row r="3271" spans="2:3" hidden="1">
      <c r="B3271" s="2"/>
      <c r="C3271" s="2"/>
    </row>
    <row r="3272" spans="2:3" hidden="1">
      <c r="B3272" s="2"/>
      <c r="C3272" s="2"/>
    </row>
    <row r="3273" spans="2:3" hidden="1">
      <c r="B3273" s="2"/>
      <c r="C3273" s="2"/>
    </row>
    <row r="3274" spans="2:3" hidden="1">
      <c r="B3274" s="2"/>
      <c r="C3274" s="2"/>
    </row>
    <row r="3275" spans="2:3" hidden="1">
      <c r="B3275" s="2"/>
      <c r="C3275" s="2"/>
    </row>
    <row r="3276" spans="2:3" hidden="1">
      <c r="B3276" s="2"/>
      <c r="C3276" s="2"/>
    </row>
    <row r="3277" spans="2:3" hidden="1">
      <c r="B3277" s="2"/>
      <c r="C3277" s="2"/>
    </row>
    <row r="3278" spans="2:3" hidden="1">
      <c r="B3278" s="2"/>
      <c r="C3278" s="2"/>
    </row>
    <row r="3279" spans="2:3" hidden="1">
      <c r="B3279" s="2"/>
      <c r="C3279" s="2"/>
    </row>
    <row r="3280" spans="2:3" hidden="1">
      <c r="B3280" s="2"/>
      <c r="C3280" s="2"/>
    </row>
    <row r="3281" spans="2:3" hidden="1">
      <c r="B3281" s="2"/>
      <c r="C3281" s="2"/>
    </row>
    <row r="3282" spans="2:3" hidden="1">
      <c r="B3282" s="2"/>
      <c r="C3282" s="2"/>
    </row>
    <row r="3283" spans="2:3" hidden="1">
      <c r="B3283" s="2"/>
      <c r="C3283" s="2"/>
    </row>
    <row r="3284" spans="2:3" hidden="1">
      <c r="B3284" s="2"/>
      <c r="C3284" s="2"/>
    </row>
    <row r="3285" spans="2:3" hidden="1">
      <c r="B3285" s="2"/>
      <c r="C3285" s="2"/>
    </row>
    <row r="3286" spans="2:3" hidden="1">
      <c r="B3286" s="2"/>
      <c r="C3286" s="2"/>
    </row>
    <row r="3287" spans="2:3" hidden="1">
      <c r="B3287" s="2"/>
      <c r="C3287" s="2"/>
    </row>
    <row r="3288" spans="2:3" hidden="1">
      <c r="B3288" s="2"/>
      <c r="C3288" s="2"/>
    </row>
    <row r="3289" spans="2:3" hidden="1">
      <c r="B3289" s="2"/>
      <c r="C3289" s="2"/>
    </row>
    <row r="3290" spans="2:3" hidden="1">
      <c r="B3290" s="2"/>
      <c r="C3290" s="2"/>
    </row>
    <row r="3291" spans="2:3" hidden="1">
      <c r="B3291" s="2"/>
      <c r="C3291" s="2"/>
    </row>
    <row r="3292" spans="2:3" hidden="1">
      <c r="B3292" s="2"/>
      <c r="C3292" s="2"/>
    </row>
    <row r="3293" spans="2:3" hidden="1">
      <c r="B3293" s="2"/>
      <c r="C3293" s="2"/>
    </row>
    <row r="3294" spans="2:3" hidden="1">
      <c r="B3294" s="2"/>
      <c r="C3294" s="2"/>
    </row>
    <row r="3295" spans="2:3" hidden="1">
      <c r="B3295" s="2"/>
      <c r="C3295" s="2"/>
    </row>
    <row r="3296" spans="2:3" hidden="1">
      <c r="B3296" s="2"/>
      <c r="C3296" s="2"/>
    </row>
    <row r="3297" spans="2:3" hidden="1">
      <c r="B3297" s="2"/>
      <c r="C3297" s="2"/>
    </row>
    <row r="3298" spans="2:3" hidden="1">
      <c r="B3298" s="2"/>
      <c r="C3298" s="2"/>
    </row>
    <row r="3299" spans="2:3" hidden="1">
      <c r="B3299" s="2"/>
      <c r="C3299" s="2"/>
    </row>
    <row r="3300" spans="2:3" hidden="1">
      <c r="B3300" s="2"/>
      <c r="C3300" s="2"/>
    </row>
    <row r="3301" spans="2:3" hidden="1">
      <c r="B3301" s="2"/>
      <c r="C3301" s="2"/>
    </row>
    <row r="3302" spans="2:3" hidden="1">
      <c r="B3302" s="2"/>
      <c r="C3302" s="2"/>
    </row>
    <row r="3303" spans="2:3" hidden="1">
      <c r="B3303" s="2"/>
      <c r="C3303" s="2"/>
    </row>
    <row r="3304" spans="2:3" hidden="1">
      <c r="B3304" s="2"/>
      <c r="C3304" s="2"/>
    </row>
    <row r="3305" spans="2:3" hidden="1">
      <c r="B3305" s="2"/>
      <c r="C3305" s="2"/>
    </row>
    <row r="3306" spans="2:3" hidden="1">
      <c r="B3306" s="2"/>
      <c r="C3306" s="2"/>
    </row>
    <row r="3307" spans="2:3" hidden="1">
      <c r="B3307" s="2"/>
      <c r="C3307" s="2"/>
    </row>
    <row r="3308" spans="2:3" hidden="1">
      <c r="B3308" s="2"/>
      <c r="C3308" s="2"/>
    </row>
    <row r="3309" spans="2:3" hidden="1">
      <c r="B3309" s="2"/>
      <c r="C3309" s="2"/>
    </row>
    <row r="3310" spans="2:3" hidden="1">
      <c r="B3310" s="2"/>
      <c r="C3310" s="2"/>
    </row>
    <row r="3311" spans="2:3" hidden="1">
      <c r="B3311" s="2"/>
      <c r="C3311" s="2"/>
    </row>
    <row r="3312" spans="2:3" hidden="1">
      <c r="B3312" s="2"/>
      <c r="C3312" s="2"/>
    </row>
    <row r="3313" spans="2:3" hidden="1">
      <c r="B3313" s="2"/>
      <c r="C3313" s="2"/>
    </row>
    <row r="3314" spans="2:3" hidden="1">
      <c r="B3314" s="2"/>
      <c r="C3314" s="2"/>
    </row>
    <row r="3315" spans="2:3" hidden="1">
      <c r="B3315" s="2"/>
      <c r="C3315" s="2"/>
    </row>
    <row r="3316" spans="2:3" hidden="1">
      <c r="B3316" s="2"/>
      <c r="C3316" s="2"/>
    </row>
    <row r="3317" spans="2:3" hidden="1">
      <c r="B3317" s="2"/>
      <c r="C3317" s="2"/>
    </row>
    <row r="3318" spans="2:3" hidden="1">
      <c r="B3318" s="2"/>
      <c r="C3318" s="2"/>
    </row>
    <row r="3319" spans="2:3" hidden="1">
      <c r="B3319" s="2"/>
      <c r="C3319" s="2"/>
    </row>
    <row r="3320" spans="2:3" hidden="1">
      <c r="B3320" s="2"/>
      <c r="C3320" s="2"/>
    </row>
    <row r="3321" spans="2:3" hidden="1">
      <c r="B3321" s="2"/>
      <c r="C3321" s="2"/>
    </row>
    <row r="3322" spans="2:3" hidden="1">
      <c r="B3322" s="2"/>
      <c r="C3322" s="2"/>
    </row>
    <row r="3323" spans="2:3" hidden="1">
      <c r="B3323" s="2"/>
      <c r="C3323" s="2"/>
    </row>
    <row r="3324" spans="2:3" hidden="1">
      <c r="B3324" s="2"/>
      <c r="C3324" s="2"/>
    </row>
    <row r="3325" spans="2:3" hidden="1">
      <c r="B3325" s="2"/>
      <c r="C3325" s="2"/>
    </row>
    <row r="3326" spans="2:3" hidden="1">
      <c r="B3326" s="2"/>
      <c r="C3326" s="2"/>
    </row>
    <row r="3327" spans="2:3" hidden="1">
      <c r="B3327" s="2"/>
      <c r="C3327" s="2"/>
    </row>
    <row r="3328" spans="2:3" hidden="1">
      <c r="B3328" s="2"/>
      <c r="C3328" s="2"/>
    </row>
    <row r="3329" spans="2:3" hidden="1">
      <c r="B3329" s="2"/>
      <c r="C3329" s="2"/>
    </row>
    <row r="3330" spans="2:3" hidden="1">
      <c r="B3330" s="2"/>
      <c r="C3330" s="2"/>
    </row>
    <row r="3331" spans="2:3" hidden="1">
      <c r="B3331" s="2"/>
      <c r="C3331" s="2"/>
    </row>
    <row r="3332" spans="2:3" hidden="1">
      <c r="B3332" s="2"/>
      <c r="C3332" s="2"/>
    </row>
    <row r="3333" spans="2:3" hidden="1">
      <c r="B3333" s="2"/>
      <c r="C3333" s="2"/>
    </row>
    <row r="3334" spans="2:3" hidden="1">
      <c r="B3334" s="2"/>
      <c r="C3334" s="2"/>
    </row>
    <row r="3335" spans="2:3" hidden="1">
      <c r="B3335" s="2"/>
      <c r="C3335" s="2"/>
    </row>
    <row r="3336" spans="2:3" hidden="1">
      <c r="B3336" s="2"/>
      <c r="C3336" s="2"/>
    </row>
    <row r="3337" spans="2:3" hidden="1">
      <c r="B3337" s="2"/>
      <c r="C3337" s="2"/>
    </row>
    <row r="3338" spans="2:3" hidden="1">
      <c r="B3338" s="2"/>
      <c r="C3338" s="2"/>
    </row>
    <row r="3339" spans="2:3" hidden="1">
      <c r="B3339" s="2"/>
      <c r="C3339" s="2"/>
    </row>
    <row r="3340" spans="2:3" hidden="1">
      <c r="B3340" s="2"/>
      <c r="C3340" s="2"/>
    </row>
    <row r="3341" spans="2:3" hidden="1">
      <c r="B3341" s="2"/>
      <c r="C3341" s="2"/>
    </row>
    <row r="3342" spans="2:3" hidden="1">
      <c r="B3342" s="2"/>
      <c r="C3342" s="2"/>
    </row>
    <row r="3343" spans="2:3" hidden="1">
      <c r="B3343" s="2"/>
      <c r="C3343" s="2"/>
    </row>
    <row r="3344" spans="2:3" hidden="1">
      <c r="B3344" s="2"/>
      <c r="C3344" s="2"/>
    </row>
    <row r="3345" spans="2:3" hidden="1">
      <c r="B3345" s="2"/>
      <c r="C3345" s="2"/>
    </row>
    <row r="3346" spans="2:3" hidden="1">
      <c r="B3346" s="2"/>
      <c r="C3346" s="2"/>
    </row>
    <row r="3347" spans="2:3" hidden="1">
      <c r="B3347" s="2"/>
      <c r="C3347" s="2"/>
    </row>
    <row r="3348" spans="2:3" hidden="1">
      <c r="B3348" s="2"/>
      <c r="C3348" s="2"/>
    </row>
    <row r="3349" spans="2:3" hidden="1">
      <c r="B3349" s="2"/>
      <c r="C3349" s="2"/>
    </row>
    <row r="3350" spans="2:3" hidden="1">
      <c r="B3350" s="2"/>
      <c r="C3350" s="2"/>
    </row>
    <row r="3351" spans="2:3" hidden="1">
      <c r="B3351" s="2"/>
      <c r="C3351" s="2"/>
    </row>
    <row r="3352" spans="2:3" hidden="1">
      <c r="B3352" s="2"/>
      <c r="C3352" s="2"/>
    </row>
    <row r="3353" spans="2:3" hidden="1">
      <c r="B3353" s="2"/>
      <c r="C3353" s="2"/>
    </row>
    <row r="3354" spans="2:3" hidden="1">
      <c r="B3354" s="2"/>
      <c r="C3354" s="2"/>
    </row>
    <row r="3355" spans="2:3" hidden="1">
      <c r="B3355" s="2"/>
      <c r="C3355" s="2"/>
    </row>
    <row r="3356" spans="2:3" hidden="1">
      <c r="B3356" s="2"/>
      <c r="C3356" s="2"/>
    </row>
    <row r="3357" spans="2:3" hidden="1">
      <c r="B3357" s="2"/>
      <c r="C3357" s="2"/>
    </row>
    <row r="3358" spans="2:3" hidden="1">
      <c r="B3358" s="2"/>
      <c r="C3358" s="2"/>
    </row>
    <row r="3359" spans="2:3" hidden="1">
      <c r="B3359" s="2"/>
      <c r="C3359" s="2"/>
    </row>
    <row r="3360" spans="2:3" hidden="1">
      <c r="B3360" s="2"/>
      <c r="C3360" s="2"/>
    </row>
    <row r="3361" spans="2:3" hidden="1">
      <c r="B3361" s="2"/>
      <c r="C3361" s="2"/>
    </row>
    <row r="3362" spans="2:3" hidden="1">
      <c r="B3362" s="2"/>
      <c r="C3362" s="2"/>
    </row>
    <row r="3363" spans="2:3" hidden="1">
      <c r="B3363" s="2"/>
      <c r="C3363" s="2"/>
    </row>
    <row r="3364" spans="2:3" hidden="1">
      <c r="B3364" s="2"/>
      <c r="C3364" s="2"/>
    </row>
    <row r="3365" spans="2:3" hidden="1">
      <c r="B3365" s="2"/>
      <c r="C3365" s="2"/>
    </row>
    <row r="3366" spans="2:3" hidden="1">
      <c r="B3366" s="2"/>
      <c r="C3366" s="2"/>
    </row>
    <row r="3367" spans="2:3" hidden="1">
      <c r="B3367" s="2"/>
      <c r="C3367" s="2"/>
    </row>
    <row r="3368" spans="2:3" hidden="1">
      <c r="B3368" s="2"/>
      <c r="C3368" s="2"/>
    </row>
    <row r="3369" spans="2:3" hidden="1">
      <c r="B3369" s="2"/>
      <c r="C3369" s="2"/>
    </row>
    <row r="3370" spans="2:3" hidden="1">
      <c r="B3370" s="2"/>
      <c r="C3370" s="2"/>
    </row>
    <row r="3371" spans="2:3" hidden="1">
      <c r="B3371" s="2"/>
      <c r="C3371" s="2"/>
    </row>
    <row r="3372" spans="2:3" hidden="1">
      <c r="B3372" s="2"/>
      <c r="C3372" s="2"/>
    </row>
    <row r="3373" spans="2:3" hidden="1">
      <c r="B3373" s="2"/>
      <c r="C3373" s="2"/>
    </row>
    <row r="3374" spans="2:3" hidden="1">
      <c r="B3374" s="2"/>
      <c r="C3374" s="2"/>
    </row>
    <row r="3375" spans="2:3" hidden="1">
      <c r="B3375" s="2"/>
      <c r="C3375" s="2"/>
    </row>
    <row r="3376" spans="2:3" hidden="1">
      <c r="B3376" s="2"/>
      <c r="C3376" s="2"/>
    </row>
    <row r="3377" spans="2:3" hidden="1">
      <c r="B3377" s="2"/>
      <c r="C3377" s="2"/>
    </row>
    <row r="3378" spans="2:3" hidden="1">
      <c r="B3378" s="2"/>
      <c r="C3378" s="2"/>
    </row>
    <row r="3379" spans="2:3" hidden="1">
      <c r="B3379" s="2"/>
      <c r="C3379" s="2"/>
    </row>
    <row r="3380" spans="2:3" hidden="1">
      <c r="B3380" s="2"/>
      <c r="C3380" s="2"/>
    </row>
    <row r="3381" spans="2:3" hidden="1">
      <c r="B3381" s="2"/>
      <c r="C3381" s="2"/>
    </row>
    <row r="3382" spans="2:3" hidden="1">
      <c r="B3382" s="2"/>
      <c r="C3382" s="2"/>
    </row>
    <row r="3383" spans="2:3" hidden="1">
      <c r="B3383" s="2"/>
      <c r="C3383" s="2"/>
    </row>
    <row r="3384" spans="2:3" hidden="1">
      <c r="B3384" s="2"/>
      <c r="C3384" s="2"/>
    </row>
    <row r="3385" spans="2:3" hidden="1">
      <c r="B3385" s="2"/>
      <c r="C3385" s="2"/>
    </row>
    <row r="3386" spans="2:3" hidden="1">
      <c r="B3386" s="2"/>
      <c r="C3386" s="2"/>
    </row>
    <row r="3387" spans="2:3" hidden="1">
      <c r="B3387" s="2"/>
      <c r="C3387" s="2"/>
    </row>
    <row r="3388" spans="2:3" hidden="1">
      <c r="B3388" s="2"/>
      <c r="C3388" s="2"/>
    </row>
    <row r="3389" spans="2:3" hidden="1">
      <c r="B3389" s="2"/>
      <c r="C3389" s="2"/>
    </row>
    <row r="3390" spans="2:3" hidden="1">
      <c r="B3390" s="2"/>
      <c r="C3390" s="2"/>
    </row>
    <row r="3391" spans="2:3" hidden="1">
      <c r="B3391" s="2"/>
      <c r="C3391" s="2"/>
    </row>
    <row r="3392" spans="2:3" hidden="1">
      <c r="B3392" s="2"/>
      <c r="C3392" s="2"/>
    </row>
    <row r="3393" spans="2:3" hidden="1">
      <c r="B3393" s="2"/>
      <c r="C3393" s="2"/>
    </row>
    <row r="3394" spans="2:3" hidden="1">
      <c r="B3394" s="2"/>
      <c r="C3394" s="2"/>
    </row>
    <row r="3395" spans="2:3" hidden="1">
      <c r="B3395" s="2"/>
      <c r="C3395" s="2"/>
    </row>
    <row r="3396" spans="2:3" hidden="1">
      <c r="B3396" s="2"/>
      <c r="C3396" s="2"/>
    </row>
    <row r="3397" spans="2:3" hidden="1">
      <c r="B3397" s="2"/>
      <c r="C3397" s="2"/>
    </row>
    <row r="3398" spans="2:3" hidden="1">
      <c r="B3398" s="2"/>
      <c r="C3398" s="2"/>
    </row>
    <row r="3399" spans="2:3" hidden="1">
      <c r="B3399" s="2"/>
      <c r="C3399" s="2"/>
    </row>
    <row r="3400" spans="2:3" hidden="1">
      <c r="B3400" s="2"/>
      <c r="C3400" s="2"/>
    </row>
    <row r="3401" spans="2:3" hidden="1">
      <c r="B3401" s="2"/>
      <c r="C3401" s="2"/>
    </row>
    <row r="3402" spans="2:3" hidden="1">
      <c r="B3402" s="2"/>
      <c r="C3402" s="2"/>
    </row>
    <row r="3403" spans="2:3" hidden="1">
      <c r="B3403" s="2"/>
      <c r="C3403" s="2"/>
    </row>
    <row r="3404" spans="2:3" hidden="1">
      <c r="B3404" s="2"/>
      <c r="C3404" s="2"/>
    </row>
    <row r="3405" spans="2:3" hidden="1">
      <c r="B3405" s="2"/>
      <c r="C3405" s="2"/>
    </row>
    <row r="3406" spans="2:3" hidden="1">
      <c r="B3406" s="2"/>
      <c r="C3406" s="2"/>
    </row>
    <row r="3407" spans="2:3" hidden="1">
      <c r="B3407" s="2"/>
      <c r="C3407" s="2"/>
    </row>
    <row r="3408" spans="2:3" hidden="1">
      <c r="B3408" s="2"/>
      <c r="C3408" s="2"/>
    </row>
    <row r="3409" spans="2:3" hidden="1">
      <c r="B3409" s="2"/>
      <c r="C3409" s="2"/>
    </row>
    <row r="3410" spans="2:3" hidden="1">
      <c r="B3410" s="2"/>
      <c r="C3410" s="2"/>
    </row>
    <row r="3411" spans="2:3" hidden="1">
      <c r="B3411" s="2"/>
      <c r="C3411" s="2"/>
    </row>
    <row r="3412" spans="2:3" hidden="1">
      <c r="B3412" s="2"/>
      <c r="C3412" s="2"/>
    </row>
    <row r="3413" spans="2:3" hidden="1">
      <c r="B3413" s="2"/>
      <c r="C3413" s="2"/>
    </row>
    <row r="3414" spans="2:3" hidden="1">
      <c r="B3414" s="2"/>
      <c r="C3414" s="2"/>
    </row>
    <row r="3415" spans="2:3" hidden="1">
      <c r="B3415" s="2"/>
      <c r="C3415" s="2"/>
    </row>
    <row r="3416" spans="2:3" hidden="1">
      <c r="B3416" s="2"/>
      <c r="C3416" s="2"/>
    </row>
    <row r="3417" spans="2:3" hidden="1">
      <c r="B3417" s="2"/>
      <c r="C3417" s="2"/>
    </row>
    <row r="3418" spans="2:3" hidden="1">
      <c r="B3418" s="2"/>
      <c r="C3418" s="2"/>
    </row>
    <row r="3419" spans="2:3" hidden="1">
      <c r="B3419" s="2"/>
      <c r="C3419" s="2"/>
    </row>
    <row r="3420" spans="2:3" hidden="1">
      <c r="B3420" s="2"/>
      <c r="C3420" s="2"/>
    </row>
    <row r="3421" spans="2:3" hidden="1">
      <c r="B3421" s="2"/>
      <c r="C3421" s="2"/>
    </row>
    <row r="3422" spans="2:3" hidden="1">
      <c r="B3422" s="2"/>
      <c r="C3422" s="2"/>
    </row>
    <row r="3423" spans="2:3" hidden="1">
      <c r="B3423" s="2"/>
      <c r="C3423" s="2"/>
    </row>
    <row r="3424" spans="2:3" hidden="1">
      <c r="B3424" s="2"/>
      <c r="C3424" s="2"/>
    </row>
    <row r="3425" spans="2:3" hidden="1">
      <c r="B3425" s="2"/>
      <c r="C3425" s="2"/>
    </row>
    <row r="3426" spans="2:3" hidden="1">
      <c r="B3426" s="2"/>
      <c r="C3426" s="2"/>
    </row>
    <row r="3427" spans="2:3" hidden="1">
      <c r="B3427" s="2"/>
      <c r="C3427" s="2"/>
    </row>
    <row r="3428" spans="2:3" hidden="1">
      <c r="B3428" s="2"/>
      <c r="C3428" s="2"/>
    </row>
    <row r="3429" spans="2:3" hidden="1">
      <c r="B3429" s="2"/>
      <c r="C3429" s="2"/>
    </row>
    <row r="3430" spans="2:3" hidden="1">
      <c r="B3430" s="2"/>
      <c r="C3430" s="2"/>
    </row>
    <row r="3431" spans="2:3" hidden="1">
      <c r="B3431" s="2"/>
      <c r="C3431" s="2"/>
    </row>
    <row r="3432" spans="2:3" hidden="1">
      <c r="B3432" s="2"/>
      <c r="C3432" s="2"/>
    </row>
    <row r="3433" spans="2:3" hidden="1">
      <c r="B3433" s="2"/>
      <c r="C3433" s="2"/>
    </row>
    <row r="3434" spans="2:3" hidden="1">
      <c r="B3434" s="2"/>
      <c r="C3434" s="2"/>
    </row>
    <row r="3435" spans="2:3" hidden="1">
      <c r="B3435" s="2"/>
      <c r="C3435" s="2"/>
    </row>
    <row r="3436" spans="2:3" hidden="1">
      <c r="B3436" s="2"/>
      <c r="C3436" s="2"/>
    </row>
    <row r="3437" spans="2:3" hidden="1">
      <c r="B3437" s="2"/>
      <c r="C3437" s="2"/>
    </row>
    <row r="3438" spans="2:3" hidden="1">
      <c r="B3438" s="2"/>
      <c r="C3438" s="2"/>
    </row>
    <row r="3439" spans="2:3" hidden="1">
      <c r="B3439" s="2"/>
      <c r="C3439" s="2"/>
    </row>
    <row r="3440" spans="2:3" hidden="1">
      <c r="B3440" s="2"/>
      <c r="C3440" s="2"/>
    </row>
    <row r="3441" spans="2:3" hidden="1">
      <c r="B3441" s="2"/>
      <c r="C3441" s="2"/>
    </row>
    <row r="3442" spans="2:3" hidden="1">
      <c r="B3442" s="2"/>
      <c r="C3442" s="2"/>
    </row>
    <row r="3443" spans="2:3" hidden="1">
      <c r="B3443" s="2"/>
      <c r="C3443" s="2"/>
    </row>
    <row r="3444" spans="2:3" hidden="1">
      <c r="B3444" s="2"/>
      <c r="C3444" s="2"/>
    </row>
    <row r="3445" spans="2:3" hidden="1">
      <c r="B3445" s="2"/>
      <c r="C3445" s="2"/>
    </row>
    <row r="3446" spans="2:3" hidden="1">
      <c r="B3446" s="2"/>
      <c r="C3446" s="2"/>
    </row>
    <row r="3447" spans="2:3" hidden="1">
      <c r="B3447" s="2"/>
      <c r="C3447" s="2"/>
    </row>
    <row r="3448" spans="2:3" hidden="1">
      <c r="B3448" s="2"/>
      <c r="C3448" s="2"/>
    </row>
    <row r="3449" spans="2:3" hidden="1">
      <c r="B3449" s="2"/>
      <c r="C3449" s="2"/>
    </row>
    <row r="3450" spans="2:3" hidden="1">
      <c r="B3450" s="2"/>
      <c r="C3450" s="2"/>
    </row>
    <row r="3451" spans="2:3" hidden="1">
      <c r="B3451" s="2"/>
      <c r="C3451" s="2"/>
    </row>
    <row r="3452" spans="2:3" hidden="1">
      <c r="B3452" s="2"/>
      <c r="C3452" s="2"/>
    </row>
    <row r="3453" spans="2:3" hidden="1">
      <c r="B3453" s="2"/>
      <c r="C3453" s="2"/>
    </row>
    <row r="3454" spans="2:3" hidden="1">
      <c r="B3454" s="2"/>
      <c r="C3454" s="2"/>
    </row>
    <row r="3455" spans="2:3" hidden="1">
      <c r="B3455" s="2"/>
      <c r="C3455" s="2"/>
    </row>
    <row r="3456" spans="2:3" hidden="1">
      <c r="B3456" s="2"/>
      <c r="C3456" s="2"/>
    </row>
    <row r="3457" spans="2:3" hidden="1">
      <c r="B3457" s="2"/>
      <c r="C3457" s="2"/>
    </row>
    <row r="3458" spans="2:3" hidden="1">
      <c r="B3458" s="2"/>
      <c r="C3458" s="2"/>
    </row>
    <row r="3459" spans="2:3" hidden="1">
      <c r="B3459" s="2"/>
      <c r="C3459" s="2"/>
    </row>
    <row r="3460" spans="2:3" hidden="1">
      <c r="B3460" s="2"/>
      <c r="C3460" s="2"/>
    </row>
    <row r="3461" spans="2:3" hidden="1">
      <c r="B3461" s="2"/>
      <c r="C3461" s="2"/>
    </row>
    <row r="3462" spans="2:3" hidden="1">
      <c r="B3462" s="2"/>
      <c r="C3462" s="2"/>
    </row>
    <row r="3463" spans="2:3" hidden="1">
      <c r="B3463" s="2"/>
      <c r="C3463" s="2"/>
    </row>
    <row r="3464" spans="2:3" hidden="1">
      <c r="B3464" s="2"/>
      <c r="C3464" s="2"/>
    </row>
    <row r="3465" spans="2:3" hidden="1">
      <c r="B3465" s="2"/>
      <c r="C3465" s="2"/>
    </row>
    <row r="3466" spans="2:3" hidden="1">
      <c r="B3466" s="2"/>
      <c r="C3466" s="2"/>
    </row>
    <row r="3467" spans="2:3" hidden="1">
      <c r="B3467" s="2"/>
      <c r="C3467" s="2"/>
    </row>
    <row r="3468" spans="2:3" hidden="1">
      <c r="B3468" s="2"/>
      <c r="C3468" s="2"/>
    </row>
    <row r="3469" spans="2:3" hidden="1">
      <c r="B3469" s="2"/>
      <c r="C3469" s="2"/>
    </row>
    <row r="3470" spans="2:3" hidden="1">
      <c r="B3470" s="2"/>
      <c r="C3470" s="2"/>
    </row>
    <row r="3471" spans="2:3" hidden="1">
      <c r="B3471" s="2"/>
      <c r="C3471" s="2"/>
    </row>
    <row r="3472" spans="2:3" hidden="1">
      <c r="B3472" s="2"/>
      <c r="C3472" s="2"/>
    </row>
    <row r="3473" spans="2:3" hidden="1">
      <c r="B3473" s="2"/>
      <c r="C3473" s="2"/>
    </row>
    <row r="3474" spans="2:3" hidden="1">
      <c r="B3474" s="2"/>
      <c r="C3474" s="2"/>
    </row>
    <row r="3475" spans="2:3" hidden="1">
      <c r="B3475" s="2"/>
      <c r="C3475" s="2"/>
    </row>
    <row r="3476" spans="2:3" hidden="1">
      <c r="B3476" s="2"/>
      <c r="C3476" s="2"/>
    </row>
    <row r="3477" spans="2:3" hidden="1">
      <c r="B3477" s="2"/>
      <c r="C3477" s="2"/>
    </row>
    <row r="3478" spans="2:3" hidden="1">
      <c r="B3478" s="2"/>
      <c r="C3478" s="2"/>
    </row>
    <row r="3479" spans="2:3" hidden="1">
      <c r="B3479" s="2"/>
      <c r="C3479" s="2"/>
    </row>
    <row r="3480" spans="2:3" hidden="1">
      <c r="B3480" s="2"/>
      <c r="C3480" s="2"/>
    </row>
    <row r="3481" spans="2:3" hidden="1">
      <c r="B3481" s="2"/>
      <c r="C3481" s="2"/>
    </row>
    <row r="3482" spans="2:3" hidden="1">
      <c r="B3482" s="2"/>
      <c r="C3482" s="2"/>
    </row>
    <row r="3483" spans="2:3" hidden="1">
      <c r="B3483" s="2"/>
      <c r="C3483" s="2"/>
    </row>
    <row r="3484" spans="2:3" hidden="1">
      <c r="B3484" s="2"/>
      <c r="C3484" s="2"/>
    </row>
    <row r="3485" spans="2:3" hidden="1">
      <c r="B3485" s="2"/>
      <c r="C3485" s="2"/>
    </row>
    <row r="3486" spans="2:3" hidden="1">
      <c r="B3486" s="2"/>
      <c r="C3486" s="2"/>
    </row>
    <row r="3487" spans="2:3" hidden="1">
      <c r="B3487" s="2"/>
      <c r="C3487" s="2"/>
    </row>
    <row r="3488" spans="2:3" hidden="1">
      <c r="B3488" s="2"/>
      <c r="C3488" s="2"/>
    </row>
    <row r="3489" spans="2:3" hidden="1">
      <c r="B3489" s="2"/>
      <c r="C3489" s="2"/>
    </row>
    <row r="3490" spans="2:3" hidden="1">
      <c r="B3490" s="2"/>
      <c r="C3490" s="2"/>
    </row>
    <row r="3491" spans="2:3" hidden="1">
      <c r="B3491" s="2"/>
      <c r="C3491" s="2"/>
    </row>
    <row r="3492" spans="2:3" hidden="1">
      <c r="B3492" s="2"/>
      <c r="C3492" s="2"/>
    </row>
    <row r="3493" spans="2:3" hidden="1">
      <c r="B3493" s="2"/>
      <c r="C3493" s="2"/>
    </row>
    <row r="3494" spans="2:3" hidden="1">
      <c r="B3494" s="2"/>
      <c r="C3494" s="2"/>
    </row>
    <row r="3495" spans="2:3" hidden="1">
      <c r="B3495" s="2"/>
      <c r="C3495" s="2"/>
    </row>
    <row r="3496" spans="2:3" hidden="1">
      <c r="B3496" s="2"/>
      <c r="C3496" s="2"/>
    </row>
    <row r="3497" spans="2:3" hidden="1">
      <c r="B3497" s="2"/>
      <c r="C3497" s="2"/>
    </row>
    <row r="3498" spans="2:3" hidden="1">
      <c r="B3498" s="2"/>
      <c r="C3498" s="2"/>
    </row>
    <row r="3499" spans="2:3" hidden="1">
      <c r="B3499" s="2"/>
      <c r="C3499" s="2"/>
    </row>
    <row r="3500" spans="2:3" hidden="1">
      <c r="B3500" s="2"/>
      <c r="C3500" s="2"/>
    </row>
    <row r="3501" spans="2:3" hidden="1">
      <c r="B3501" s="2"/>
      <c r="C3501" s="2"/>
    </row>
    <row r="3502" spans="2:3" hidden="1">
      <c r="B3502" s="2"/>
      <c r="C3502" s="2"/>
    </row>
    <row r="3503" spans="2:3" hidden="1">
      <c r="B3503" s="2"/>
      <c r="C3503" s="2"/>
    </row>
    <row r="3504" spans="2:3" hidden="1">
      <c r="B3504" s="2"/>
      <c r="C3504" s="2"/>
    </row>
    <row r="3505" spans="2:3" hidden="1">
      <c r="B3505" s="2"/>
      <c r="C3505" s="2"/>
    </row>
    <row r="3506" spans="2:3" hidden="1">
      <c r="B3506" s="2"/>
      <c r="C3506" s="2"/>
    </row>
    <row r="3507" spans="2:3" hidden="1">
      <c r="B3507" s="2"/>
      <c r="C3507" s="2"/>
    </row>
    <row r="3508" spans="2:3" hidden="1">
      <c r="B3508" s="2"/>
      <c r="C3508" s="2"/>
    </row>
    <row r="3509" spans="2:3" hidden="1">
      <c r="B3509" s="2"/>
      <c r="C3509" s="2"/>
    </row>
    <row r="3510" spans="2:3" hidden="1">
      <c r="B3510" s="2"/>
      <c r="C3510" s="2"/>
    </row>
    <row r="3511" spans="2:3" hidden="1">
      <c r="B3511" s="2"/>
      <c r="C3511" s="2"/>
    </row>
    <row r="3512" spans="2:3" hidden="1">
      <c r="B3512" s="2"/>
      <c r="C3512" s="2"/>
    </row>
    <row r="3513" spans="2:3" hidden="1">
      <c r="B3513" s="2"/>
      <c r="C3513" s="2"/>
    </row>
    <row r="3514" spans="2:3" hidden="1">
      <c r="B3514" s="2"/>
      <c r="C3514" s="2"/>
    </row>
    <row r="3515" spans="2:3" hidden="1">
      <c r="B3515" s="2"/>
      <c r="C3515" s="2"/>
    </row>
    <row r="3516" spans="2:3" hidden="1">
      <c r="B3516" s="2"/>
      <c r="C3516" s="2"/>
    </row>
    <row r="3517" spans="2:3" hidden="1">
      <c r="B3517" s="2"/>
      <c r="C3517" s="2"/>
    </row>
    <row r="3518" spans="2:3" hidden="1">
      <c r="B3518" s="2"/>
      <c r="C3518" s="2"/>
    </row>
    <row r="3519" spans="2:3" hidden="1">
      <c r="B3519" s="2"/>
      <c r="C3519" s="2"/>
    </row>
    <row r="3520" spans="2:3" hidden="1">
      <c r="B3520" s="2"/>
      <c r="C3520" s="2"/>
    </row>
    <row r="3521" spans="2:3" hidden="1">
      <c r="B3521" s="2"/>
      <c r="C3521" s="2"/>
    </row>
    <row r="3522" spans="2:3" hidden="1">
      <c r="B3522" s="2"/>
      <c r="C3522" s="2"/>
    </row>
    <row r="3523" spans="2:3" hidden="1">
      <c r="B3523" s="2"/>
      <c r="C3523" s="2"/>
    </row>
    <row r="3524" spans="2:3" hidden="1">
      <c r="B3524" s="2"/>
      <c r="C3524" s="2"/>
    </row>
    <row r="3525" spans="2:3" hidden="1">
      <c r="B3525" s="2"/>
      <c r="C3525" s="2"/>
    </row>
    <row r="3526" spans="2:3" hidden="1">
      <c r="B3526" s="2"/>
      <c r="C3526" s="2"/>
    </row>
    <row r="3527" spans="2:3" hidden="1">
      <c r="B3527" s="2"/>
      <c r="C3527" s="2"/>
    </row>
    <row r="3528" spans="2:3" hidden="1">
      <c r="B3528" s="2"/>
      <c r="C3528" s="2"/>
    </row>
    <row r="3529" spans="2:3" hidden="1">
      <c r="B3529" s="2"/>
      <c r="C3529" s="2"/>
    </row>
    <row r="3530" spans="2:3" hidden="1">
      <c r="B3530" s="2"/>
      <c r="C3530" s="2"/>
    </row>
    <row r="3531" spans="2:3" hidden="1">
      <c r="B3531" s="2"/>
      <c r="C3531" s="2"/>
    </row>
    <row r="3532" spans="2:3" hidden="1">
      <c r="B3532" s="2"/>
      <c r="C3532" s="2"/>
    </row>
    <row r="3533" spans="2:3" hidden="1">
      <c r="B3533" s="2"/>
      <c r="C3533" s="2"/>
    </row>
    <row r="3534" spans="2:3" hidden="1">
      <c r="B3534" s="2"/>
      <c r="C3534" s="2"/>
    </row>
    <row r="3535" spans="2:3" hidden="1">
      <c r="B3535" s="2"/>
      <c r="C3535" s="2"/>
    </row>
    <row r="3536" spans="2:3" hidden="1">
      <c r="B3536" s="2"/>
      <c r="C3536" s="2"/>
    </row>
    <row r="3537" spans="2:3" hidden="1">
      <c r="B3537" s="2"/>
      <c r="C3537" s="2"/>
    </row>
    <row r="3538" spans="2:3" hidden="1">
      <c r="B3538" s="2"/>
      <c r="C3538" s="2"/>
    </row>
    <row r="3539" spans="2:3" hidden="1">
      <c r="B3539" s="2"/>
      <c r="C3539" s="2"/>
    </row>
    <row r="3540" spans="2:3" hidden="1">
      <c r="B3540" s="2"/>
      <c r="C3540" s="2"/>
    </row>
    <row r="3541" spans="2:3" hidden="1">
      <c r="B3541" s="2"/>
      <c r="C3541" s="2"/>
    </row>
    <row r="3542" spans="2:3" hidden="1">
      <c r="B3542" s="2"/>
      <c r="C3542" s="2"/>
    </row>
    <row r="3543" spans="2:3" hidden="1">
      <c r="B3543" s="2"/>
      <c r="C3543" s="2"/>
    </row>
    <row r="3544" spans="2:3" hidden="1">
      <c r="B3544" s="2"/>
      <c r="C3544" s="2"/>
    </row>
    <row r="3545" spans="2:3" hidden="1">
      <c r="B3545" s="2"/>
      <c r="C3545" s="2"/>
    </row>
    <row r="3546" spans="2:3" hidden="1">
      <c r="B3546" s="2"/>
      <c r="C3546" s="2"/>
    </row>
    <row r="3547" spans="2:3" hidden="1">
      <c r="B3547" s="2"/>
      <c r="C3547" s="2"/>
    </row>
    <row r="3548" spans="2:3" hidden="1">
      <c r="B3548" s="2"/>
      <c r="C3548" s="2"/>
    </row>
    <row r="3549" spans="2:3" hidden="1">
      <c r="B3549" s="2"/>
      <c r="C3549" s="2"/>
    </row>
    <row r="3550" spans="2:3" hidden="1">
      <c r="B3550" s="2"/>
      <c r="C3550" s="2"/>
    </row>
    <row r="3551" spans="2:3" hidden="1">
      <c r="B3551" s="2"/>
      <c r="C3551" s="2"/>
    </row>
    <row r="3552" spans="2:3" hidden="1">
      <c r="B3552" s="2"/>
      <c r="C3552" s="2"/>
    </row>
    <row r="3553" spans="2:3" hidden="1">
      <c r="B3553" s="2"/>
      <c r="C3553" s="2"/>
    </row>
    <row r="3554" spans="2:3" hidden="1">
      <c r="B3554" s="2"/>
      <c r="C3554" s="2"/>
    </row>
    <row r="3555" spans="2:3" hidden="1">
      <c r="B3555" s="2"/>
      <c r="C3555" s="2"/>
    </row>
    <row r="3556" spans="2:3" hidden="1">
      <c r="B3556" s="2"/>
      <c r="C3556" s="2"/>
    </row>
    <row r="3557" spans="2:3" hidden="1">
      <c r="B3557" s="2"/>
      <c r="C3557" s="2"/>
    </row>
    <row r="3558" spans="2:3" hidden="1">
      <c r="B3558" s="2"/>
      <c r="C3558" s="2"/>
    </row>
    <row r="3559" spans="2:3" hidden="1">
      <c r="B3559" s="2"/>
      <c r="C3559" s="2"/>
    </row>
    <row r="3560" spans="2:3" hidden="1">
      <c r="B3560" s="2"/>
      <c r="C3560" s="2"/>
    </row>
    <row r="3561" spans="2:3" hidden="1">
      <c r="B3561" s="2"/>
      <c r="C3561" s="2"/>
    </row>
    <row r="3562" spans="2:3" hidden="1">
      <c r="B3562" s="2"/>
      <c r="C3562" s="2"/>
    </row>
    <row r="3563" spans="2:3" hidden="1">
      <c r="B3563" s="2"/>
      <c r="C3563" s="2"/>
    </row>
    <row r="3564" spans="2:3" hidden="1">
      <c r="B3564" s="2"/>
      <c r="C3564" s="2"/>
    </row>
    <row r="3565" spans="2:3" hidden="1">
      <c r="B3565" s="2"/>
      <c r="C3565" s="2"/>
    </row>
    <row r="3566" spans="2:3" hidden="1">
      <c r="B3566" s="2"/>
      <c r="C3566" s="2"/>
    </row>
    <row r="3567" spans="2:3" hidden="1">
      <c r="B3567" s="2"/>
      <c r="C3567" s="2"/>
    </row>
    <row r="3568" spans="2:3" hidden="1">
      <c r="B3568" s="2"/>
      <c r="C3568" s="2"/>
    </row>
    <row r="3569" spans="2:3" hidden="1">
      <c r="B3569" s="2"/>
      <c r="C3569" s="2"/>
    </row>
    <row r="3570" spans="2:3" hidden="1">
      <c r="B3570" s="2"/>
      <c r="C3570" s="2"/>
    </row>
    <row r="3571" spans="2:3" hidden="1">
      <c r="B3571" s="2"/>
      <c r="C3571" s="2"/>
    </row>
    <row r="3572" spans="2:3" hidden="1">
      <c r="B3572" s="2"/>
      <c r="C3572" s="2"/>
    </row>
    <row r="3573" spans="2:3" hidden="1">
      <c r="B3573" s="2"/>
      <c r="C3573" s="2"/>
    </row>
    <row r="3574" spans="2:3" hidden="1">
      <c r="B3574" s="2"/>
      <c r="C3574" s="2"/>
    </row>
    <row r="3575" spans="2:3" hidden="1">
      <c r="B3575" s="2"/>
      <c r="C3575" s="2"/>
    </row>
    <row r="3576" spans="2:3" hidden="1">
      <c r="B3576" s="2"/>
      <c r="C3576" s="2"/>
    </row>
    <row r="3577" spans="2:3" hidden="1">
      <c r="B3577" s="2"/>
      <c r="C3577" s="2"/>
    </row>
    <row r="3578" spans="2:3" hidden="1">
      <c r="B3578" s="2"/>
      <c r="C3578" s="2"/>
    </row>
    <row r="3579" spans="2:3" hidden="1">
      <c r="B3579" s="2"/>
      <c r="C3579" s="2"/>
    </row>
    <row r="3580" spans="2:3" hidden="1">
      <c r="B3580" s="2"/>
      <c r="C3580" s="2"/>
    </row>
    <row r="3581" spans="2:3" hidden="1">
      <c r="B3581" s="2"/>
      <c r="C3581" s="2"/>
    </row>
    <row r="3582" spans="2:3" hidden="1">
      <c r="B3582" s="2"/>
      <c r="C3582" s="2"/>
    </row>
    <row r="3583" spans="2:3" hidden="1">
      <c r="B3583" s="2"/>
      <c r="C3583" s="2"/>
    </row>
    <row r="3584" spans="2:3" hidden="1">
      <c r="B3584" s="2"/>
      <c r="C3584" s="2"/>
    </row>
    <row r="3585" spans="2:3" hidden="1">
      <c r="B3585" s="2"/>
      <c r="C3585" s="2"/>
    </row>
    <row r="3586" spans="2:3" hidden="1">
      <c r="B3586" s="2"/>
      <c r="C3586" s="2"/>
    </row>
    <row r="3587" spans="2:3" hidden="1">
      <c r="B3587" s="2"/>
      <c r="C3587" s="2"/>
    </row>
    <row r="3588" spans="2:3" hidden="1">
      <c r="B3588" s="2"/>
      <c r="C3588" s="2"/>
    </row>
    <row r="3589" spans="2:3" hidden="1">
      <c r="B3589" s="2"/>
      <c r="C3589" s="2"/>
    </row>
    <row r="3590" spans="2:3" hidden="1">
      <c r="B3590" s="2"/>
      <c r="C3590" s="2"/>
    </row>
    <row r="3591" spans="2:3" hidden="1">
      <c r="B3591" s="2"/>
      <c r="C3591" s="2"/>
    </row>
    <row r="3592" spans="2:3" hidden="1">
      <c r="B3592" s="2"/>
      <c r="C3592" s="2"/>
    </row>
    <row r="3593" spans="2:3" hidden="1">
      <c r="B3593" s="2"/>
      <c r="C3593" s="2"/>
    </row>
    <row r="3594" spans="2:3" hidden="1">
      <c r="B3594" s="2"/>
      <c r="C3594" s="2"/>
    </row>
    <row r="3595" spans="2:3" hidden="1">
      <c r="B3595" s="2"/>
      <c r="C3595" s="2"/>
    </row>
    <row r="3596" spans="2:3" hidden="1">
      <c r="B3596" s="2"/>
      <c r="C3596" s="2"/>
    </row>
    <row r="3597" spans="2:3" hidden="1">
      <c r="B3597" s="2"/>
      <c r="C3597" s="2"/>
    </row>
    <row r="3598" spans="2:3" hidden="1">
      <c r="B3598" s="2"/>
      <c r="C3598" s="2"/>
    </row>
    <row r="3599" spans="2:3" hidden="1">
      <c r="B3599" s="2"/>
      <c r="C3599" s="2"/>
    </row>
    <row r="3600" spans="2:3" hidden="1">
      <c r="B3600" s="2"/>
      <c r="C3600" s="2"/>
    </row>
    <row r="3601" spans="2:3" hidden="1">
      <c r="B3601" s="2"/>
      <c r="C3601" s="2"/>
    </row>
    <row r="3602" spans="2:3" hidden="1">
      <c r="B3602" s="2"/>
      <c r="C3602" s="2"/>
    </row>
    <row r="3603" spans="2:3" hidden="1">
      <c r="B3603" s="2"/>
      <c r="C3603" s="2"/>
    </row>
    <row r="3604" spans="2:3" hidden="1">
      <c r="B3604" s="2"/>
      <c r="C3604" s="2"/>
    </row>
    <row r="3605" spans="2:3" hidden="1">
      <c r="B3605" s="2"/>
      <c r="C3605" s="2"/>
    </row>
    <row r="3606" spans="2:3" hidden="1">
      <c r="B3606" s="2"/>
      <c r="C3606" s="2"/>
    </row>
    <row r="3607" spans="2:3" hidden="1">
      <c r="B3607" s="2"/>
      <c r="C3607" s="2"/>
    </row>
    <row r="3608" spans="2:3" hidden="1">
      <c r="B3608" s="2"/>
      <c r="C3608" s="2"/>
    </row>
    <row r="3609" spans="2:3" hidden="1">
      <c r="B3609" s="2"/>
      <c r="C3609" s="2"/>
    </row>
    <row r="3610" spans="2:3" hidden="1">
      <c r="B3610" s="2"/>
      <c r="C3610" s="2"/>
    </row>
    <row r="3611" spans="2:3" hidden="1">
      <c r="B3611" s="2"/>
      <c r="C3611" s="2"/>
    </row>
    <row r="3612" spans="2:3" hidden="1">
      <c r="B3612" s="2"/>
      <c r="C3612" s="2"/>
    </row>
    <row r="3613" spans="2:3" hidden="1">
      <c r="B3613" s="2"/>
      <c r="C3613" s="2"/>
    </row>
    <row r="3614" spans="2:3" hidden="1">
      <c r="B3614" s="2"/>
      <c r="C3614" s="2"/>
    </row>
    <row r="3615" spans="2:3" hidden="1">
      <c r="B3615" s="2"/>
      <c r="C3615" s="2"/>
    </row>
    <row r="3616" spans="2:3" hidden="1">
      <c r="B3616" s="2"/>
      <c r="C3616" s="2"/>
    </row>
    <row r="3617" spans="2:3" hidden="1">
      <c r="B3617" s="2"/>
      <c r="C3617" s="2"/>
    </row>
    <row r="3618" spans="2:3" hidden="1">
      <c r="B3618" s="2"/>
      <c r="C3618" s="2"/>
    </row>
    <row r="3619" spans="2:3" hidden="1">
      <c r="B3619" s="2"/>
      <c r="C3619" s="2"/>
    </row>
    <row r="3620" spans="2:3" hidden="1">
      <c r="B3620" s="2"/>
      <c r="C3620" s="2"/>
    </row>
    <row r="3621" spans="2:3" hidden="1">
      <c r="B3621" s="2"/>
      <c r="C3621" s="2"/>
    </row>
    <row r="3622" spans="2:3" hidden="1">
      <c r="B3622" s="2"/>
      <c r="C3622" s="2"/>
    </row>
    <row r="3623" spans="2:3" hidden="1">
      <c r="B3623" s="2"/>
      <c r="C3623" s="2"/>
    </row>
    <row r="3624" spans="2:3" hidden="1">
      <c r="B3624" s="2"/>
      <c r="C3624" s="2"/>
    </row>
    <row r="3625" spans="2:3" hidden="1">
      <c r="B3625" s="2"/>
      <c r="C3625" s="2"/>
    </row>
    <row r="3626" spans="2:3" hidden="1">
      <c r="B3626" s="2"/>
      <c r="C3626" s="2"/>
    </row>
    <row r="3627" spans="2:3" hidden="1">
      <c r="B3627" s="2"/>
      <c r="C3627" s="2"/>
    </row>
    <row r="3628" spans="2:3" hidden="1">
      <c r="B3628" s="2"/>
      <c r="C3628" s="2"/>
    </row>
    <row r="3629" spans="2:3" hidden="1">
      <c r="B3629" s="2"/>
      <c r="C3629" s="2"/>
    </row>
    <row r="3630" spans="2:3" hidden="1">
      <c r="B3630" s="2"/>
      <c r="C3630" s="2"/>
    </row>
    <row r="3631" spans="2:3" hidden="1">
      <c r="B3631" s="2"/>
      <c r="C3631" s="2"/>
    </row>
    <row r="3632" spans="2:3" hidden="1">
      <c r="B3632" s="2"/>
      <c r="C3632" s="2"/>
    </row>
    <row r="3633" spans="2:3" hidden="1">
      <c r="B3633" s="2"/>
      <c r="C3633" s="2"/>
    </row>
    <row r="3634" spans="2:3" hidden="1">
      <c r="B3634" s="2"/>
      <c r="C3634" s="2"/>
    </row>
    <row r="3635" spans="2:3" hidden="1">
      <c r="B3635" s="2"/>
      <c r="C3635" s="2"/>
    </row>
    <row r="3636" spans="2:3" hidden="1">
      <c r="B3636" s="2"/>
      <c r="C3636" s="2"/>
    </row>
    <row r="3637" spans="2:3" hidden="1">
      <c r="B3637" s="2"/>
      <c r="C3637" s="2"/>
    </row>
    <row r="3638" spans="2:3" hidden="1">
      <c r="B3638" s="2"/>
      <c r="C3638" s="2"/>
    </row>
    <row r="3639" spans="2:3" hidden="1">
      <c r="B3639" s="2"/>
      <c r="C3639" s="2"/>
    </row>
    <row r="3640" spans="2:3" hidden="1">
      <c r="B3640" s="2"/>
      <c r="C3640" s="2"/>
    </row>
    <row r="3641" spans="2:3" hidden="1">
      <c r="B3641" s="2"/>
      <c r="C3641" s="2"/>
    </row>
    <row r="3642" spans="2:3" hidden="1">
      <c r="B3642" s="2"/>
      <c r="C3642" s="2"/>
    </row>
    <row r="3643" spans="2:3" hidden="1">
      <c r="B3643" s="2"/>
      <c r="C3643" s="2"/>
    </row>
    <row r="3644" spans="2:3" hidden="1">
      <c r="B3644" s="2"/>
      <c r="C3644" s="2"/>
    </row>
    <row r="3645" spans="2:3" hidden="1">
      <c r="B3645" s="2"/>
      <c r="C3645" s="2"/>
    </row>
    <row r="3646" spans="2:3" hidden="1">
      <c r="B3646" s="2"/>
      <c r="C3646" s="2"/>
    </row>
    <row r="3647" spans="2:3" hidden="1">
      <c r="B3647" s="2"/>
      <c r="C3647" s="2"/>
    </row>
    <row r="3648" spans="2:3" hidden="1">
      <c r="B3648" s="2"/>
      <c r="C3648" s="2"/>
    </row>
    <row r="3649" spans="2:3" hidden="1">
      <c r="B3649" s="2"/>
      <c r="C3649" s="2"/>
    </row>
    <row r="3650" spans="2:3" hidden="1">
      <c r="B3650" s="2"/>
      <c r="C3650" s="2"/>
    </row>
    <row r="3651" spans="2:3" hidden="1">
      <c r="B3651" s="2"/>
      <c r="C3651" s="2"/>
    </row>
    <row r="3652" spans="2:3" hidden="1">
      <c r="B3652" s="2"/>
      <c r="C3652" s="2"/>
    </row>
    <row r="3653" spans="2:3" hidden="1">
      <c r="B3653" s="2"/>
      <c r="C3653" s="2"/>
    </row>
    <row r="3654" spans="2:3" hidden="1">
      <c r="B3654" s="2"/>
      <c r="C3654" s="2"/>
    </row>
    <row r="3655" spans="2:3" hidden="1">
      <c r="B3655" s="2"/>
      <c r="C3655" s="2"/>
    </row>
    <row r="3656" spans="2:3" hidden="1">
      <c r="B3656" s="2"/>
      <c r="C3656" s="2"/>
    </row>
    <row r="3657" spans="2:3" hidden="1">
      <c r="B3657" s="2"/>
      <c r="C3657" s="2"/>
    </row>
    <row r="3658" spans="2:3" hidden="1">
      <c r="B3658" s="2"/>
      <c r="C3658" s="2"/>
    </row>
    <row r="3659" spans="2:3" hidden="1">
      <c r="B3659" s="2"/>
      <c r="C3659" s="2"/>
    </row>
    <row r="3660" spans="2:3" hidden="1">
      <c r="B3660" s="2"/>
      <c r="C3660" s="2"/>
    </row>
    <row r="3661" spans="2:3" hidden="1">
      <c r="B3661" s="2"/>
      <c r="C3661" s="2"/>
    </row>
    <row r="3662" spans="2:3" hidden="1">
      <c r="B3662" s="2"/>
      <c r="C3662" s="2"/>
    </row>
    <row r="3663" spans="2:3" hidden="1">
      <c r="B3663" s="2"/>
      <c r="C3663" s="2"/>
    </row>
    <row r="3664" spans="2:3" hidden="1">
      <c r="B3664" s="2"/>
      <c r="C3664" s="2"/>
    </row>
    <row r="3665" spans="2:3" hidden="1">
      <c r="B3665" s="2"/>
      <c r="C3665" s="2"/>
    </row>
    <row r="3666" spans="2:3" hidden="1">
      <c r="B3666" s="2"/>
      <c r="C3666" s="2"/>
    </row>
    <row r="3667" spans="2:3" hidden="1">
      <c r="B3667" s="2"/>
      <c r="C3667" s="2"/>
    </row>
    <row r="3668" spans="2:3" hidden="1">
      <c r="B3668" s="2"/>
      <c r="C3668" s="2"/>
    </row>
    <row r="3669" spans="2:3" hidden="1">
      <c r="B3669" s="2"/>
      <c r="C3669" s="2"/>
    </row>
    <row r="3670" spans="2:3" hidden="1">
      <c r="B3670" s="2"/>
      <c r="C3670" s="2"/>
    </row>
    <row r="3671" spans="2:3" hidden="1">
      <c r="B3671" s="2"/>
      <c r="C3671" s="2"/>
    </row>
    <row r="3672" spans="2:3" hidden="1">
      <c r="B3672" s="2"/>
      <c r="C3672" s="2"/>
    </row>
    <row r="3673" spans="2:3" hidden="1">
      <c r="B3673" s="2"/>
      <c r="C3673" s="2"/>
    </row>
    <row r="3674" spans="2:3" hidden="1">
      <c r="B3674" s="2"/>
      <c r="C3674" s="2"/>
    </row>
    <row r="3675" spans="2:3" hidden="1">
      <c r="B3675" s="2"/>
      <c r="C3675" s="2"/>
    </row>
    <row r="3676" spans="2:3" hidden="1">
      <c r="B3676" s="2"/>
      <c r="C3676" s="2"/>
    </row>
    <row r="3677" spans="2:3" hidden="1">
      <c r="B3677" s="2"/>
      <c r="C3677" s="2"/>
    </row>
    <row r="3678" spans="2:3" hidden="1">
      <c r="B3678" s="2"/>
      <c r="C3678" s="2"/>
    </row>
    <row r="3679" spans="2:3" hidden="1">
      <c r="B3679" s="2"/>
      <c r="C3679" s="2"/>
    </row>
    <row r="3680" spans="2:3" hidden="1">
      <c r="B3680" s="2"/>
      <c r="C3680" s="2"/>
    </row>
    <row r="3681" spans="2:3" hidden="1">
      <c r="B3681" s="2"/>
      <c r="C3681" s="2"/>
    </row>
    <row r="3682" spans="2:3" hidden="1">
      <c r="B3682" s="2"/>
      <c r="C3682" s="2"/>
    </row>
    <row r="3683" spans="2:3" hidden="1">
      <c r="B3683" s="2"/>
      <c r="C3683" s="2"/>
    </row>
    <row r="3684" spans="2:3" hidden="1">
      <c r="B3684" s="2"/>
      <c r="C3684" s="2"/>
    </row>
    <row r="3685" spans="2:3" hidden="1">
      <c r="B3685" s="2"/>
      <c r="C3685" s="2"/>
    </row>
    <row r="3686" spans="2:3" hidden="1">
      <c r="B3686" s="2"/>
      <c r="C3686" s="2"/>
    </row>
    <row r="3687" spans="2:3" hidden="1">
      <c r="B3687" s="2"/>
      <c r="C3687" s="2"/>
    </row>
    <row r="3688" spans="2:3" hidden="1">
      <c r="B3688" s="2"/>
      <c r="C3688" s="2"/>
    </row>
    <row r="3689" spans="2:3" hidden="1">
      <c r="B3689" s="2"/>
      <c r="C3689" s="2"/>
    </row>
    <row r="3690" spans="2:3" hidden="1">
      <c r="B3690" s="2"/>
      <c r="C3690" s="2"/>
    </row>
    <row r="3691" spans="2:3" hidden="1">
      <c r="B3691" s="2"/>
      <c r="C3691" s="2"/>
    </row>
    <row r="3692" spans="2:3" hidden="1">
      <c r="B3692" s="2"/>
      <c r="C3692" s="2"/>
    </row>
    <row r="3693" spans="2:3" hidden="1">
      <c r="B3693" s="2"/>
      <c r="C3693" s="2"/>
    </row>
    <row r="3694" spans="2:3" hidden="1">
      <c r="B3694" s="2"/>
      <c r="C3694" s="2"/>
    </row>
    <row r="3695" spans="2:3" hidden="1">
      <c r="B3695" s="2"/>
      <c r="C3695" s="2"/>
    </row>
    <row r="3696" spans="2:3" hidden="1">
      <c r="B3696" s="2"/>
      <c r="C3696" s="2"/>
    </row>
    <row r="3697" spans="2:3" hidden="1">
      <c r="B3697" s="2"/>
      <c r="C3697" s="2"/>
    </row>
    <row r="3698" spans="2:3" hidden="1">
      <c r="B3698" s="2"/>
      <c r="C3698" s="2"/>
    </row>
    <row r="3699" spans="2:3" hidden="1">
      <c r="B3699" s="2"/>
      <c r="C3699" s="2"/>
    </row>
    <row r="3700" spans="2:3" hidden="1">
      <c r="B3700" s="2"/>
      <c r="C3700" s="2"/>
    </row>
    <row r="3701" spans="2:3" hidden="1">
      <c r="B3701" s="2"/>
      <c r="C3701" s="2"/>
    </row>
    <row r="3702" spans="2:3" hidden="1">
      <c r="B3702" s="2"/>
      <c r="C3702" s="2"/>
    </row>
    <row r="3703" spans="2:3" hidden="1">
      <c r="B3703" s="2"/>
      <c r="C3703" s="2"/>
    </row>
    <row r="3704" spans="2:3" hidden="1">
      <c r="B3704" s="2"/>
      <c r="C3704" s="2"/>
    </row>
    <row r="3705" spans="2:3" hidden="1">
      <c r="B3705" s="2"/>
      <c r="C3705" s="2"/>
    </row>
    <row r="3706" spans="2:3" hidden="1">
      <c r="B3706" s="2"/>
      <c r="C3706" s="2"/>
    </row>
    <row r="3707" spans="2:3" hidden="1">
      <c r="B3707" s="2"/>
      <c r="C3707" s="2"/>
    </row>
    <row r="3708" spans="2:3" hidden="1">
      <c r="B3708" s="2"/>
      <c r="C3708" s="2"/>
    </row>
    <row r="3709" spans="2:3" hidden="1">
      <c r="B3709" s="2"/>
      <c r="C3709" s="2"/>
    </row>
    <row r="3710" spans="2:3" hidden="1">
      <c r="B3710" s="2"/>
      <c r="C3710" s="2"/>
    </row>
    <row r="3711" spans="2:3" hidden="1">
      <c r="B3711" s="2"/>
      <c r="C3711" s="2"/>
    </row>
    <row r="3712" spans="2:3" hidden="1">
      <c r="B3712" s="2"/>
      <c r="C3712" s="2"/>
    </row>
    <row r="3713" spans="2:3" hidden="1">
      <c r="B3713" s="2"/>
      <c r="C3713" s="2"/>
    </row>
    <row r="3714" spans="2:3" hidden="1">
      <c r="B3714" s="2"/>
      <c r="C3714" s="2"/>
    </row>
    <row r="3715" spans="2:3" hidden="1">
      <c r="B3715" s="2"/>
      <c r="C3715" s="2"/>
    </row>
    <row r="3716" spans="2:3" hidden="1">
      <c r="B3716" s="2"/>
      <c r="C3716" s="2"/>
    </row>
    <row r="3717" spans="2:3" hidden="1">
      <c r="B3717" s="2"/>
      <c r="C3717" s="2"/>
    </row>
    <row r="3718" spans="2:3" hidden="1">
      <c r="B3718" s="2"/>
      <c r="C3718" s="2"/>
    </row>
    <row r="3719" spans="2:3" hidden="1">
      <c r="B3719" s="2"/>
      <c r="C3719" s="2"/>
    </row>
    <row r="3720" spans="2:3" hidden="1">
      <c r="B3720" s="2"/>
      <c r="C3720" s="2"/>
    </row>
    <row r="3721" spans="2:3" hidden="1">
      <c r="B3721" s="2"/>
      <c r="C3721" s="2"/>
    </row>
    <row r="3722" spans="2:3" hidden="1">
      <c r="B3722" s="2"/>
      <c r="C3722" s="2"/>
    </row>
    <row r="3723" spans="2:3" hidden="1">
      <c r="B3723" s="2"/>
      <c r="C3723" s="2"/>
    </row>
    <row r="3724" spans="2:3" hidden="1">
      <c r="B3724" s="2"/>
      <c r="C3724" s="2"/>
    </row>
    <row r="3725" spans="2:3" hidden="1">
      <c r="B3725" s="2"/>
      <c r="C3725" s="2"/>
    </row>
    <row r="3726" spans="2:3" hidden="1">
      <c r="B3726" s="2"/>
      <c r="C3726" s="2"/>
    </row>
    <row r="3727" spans="2:3" hidden="1">
      <c r="B3727" s="2"/>
      <c r="C3727" s="2"/>
    </row>
    <row r="3728" spans="2:3" hidden="1">
      <c r="B3728" s="2"/>
      <c r="C3728" s="2"/>
    </row>
    <row r="3729" spans="2:3" hidden="1">
      <c r="B3729" s="2"/>
      <c r="C3729" s="2"/>
    </row>
    <row r="3730" spans="2:3" hidden="1">
      <c r="B3730" s="2"/>
      <c r="C3730" s="2"/>
    </row>
    <row r="3731" spans="2:3" hidden="1">
      <c r="B3731" s="2"/>
      <c r="C3731" s="2"/>
    </row>
    <row r="3732" spans="2:3" hidden="1">
      <c r="B3732" s="2"/>
      <c r="C3732" s="2"/>
    </row>
    <row r="3733" spans="2:3" hidden="1">
      <c r="B3733" s="2"/>
      <c r="C3733" s="2"/>
    </row>
    <row r="3734" spans="2:3" hidden="1">
      <c r="B3734" s="2"/>
      <c r="C3734" s="2"/>
    </row>
    <row r="3735" spans="2:3" hidden="1">
      <c r="B3735" s="2"/>
      <c r="C3735" s="2"/>
    </row>
    <row r="3736" spans="2:3" hidden="1">
      <c r="B3736" s="2"/>
      <c r="C3736" s="2"/>
    </row>
    <row r="3737" spans="2:3" hidden="1">
      <c r="B3737" s="2"/>
      <c r="C3737" s="2"/>
    </row>
    <row r="3738" spans="2:3" hidden="1">
      <c r="B3738" s="2"/>
      <c r="C3738" s="2"/>
    </row>
    <row r="3739" spans="2:3" hidden="1">
      <c r="B3739" s="2"/>
      <c r="C3739" s="2"/>
    </row>
    <row r="3740" spans="2:3" hidden="1">
      <c r="B3740" s="2"/>
      <c r="C3740" s="2"/>
    </row>
    <row r="3741" spans="2:3" hidden="1">
      <c r="B3741" s="2"/>
      <c r="C3741" s="2"/>
    </row>
    <row r="3742" spans="2:3" hidden="1">
      <c r="B3742" s="2"/>
      <c r="C3742" s="2"/>
    </row>
    <row r="3743" spans="2:3" hidden="1">
      <c r="B3743" s="2"/>
      <c r="C3743" s="2"/>
    </row>
    <row r="3744" spans="2:3" hidden="1">
      <c r="B3744" s="2"/>
      <c r="C3744" s="2"/>
    </row>
    <row r="3745" spans="2:3" hidden="1">
      <c r="B3745" s="2"/>
      <c r="C3745" s="2"/>
    </row>
    <row r="3746" spans="2:3" hidden="1">
      <c r="B3746" s="2"/>
      <c r="C3746" s="2"/>
    </row>
    <row r="3747" spans="2:3" hidden="1">
      <c r="B3747" s="2"/>
      <c r="C3747" s="2"/>
    </row>
    <row r="3748" spans="2:3" hidden="1">
      <c r="B3748" s="2"/>
      <c r="C3748" s="2"/>
    </row>
    <row r="3749" spans="2:3" hidden="1">
      <c r="B3749" s="2"/>
      <c r="C3749" s="2"/>
    </row>
    <row r="3750" spans="2:3" hidden="1">
      <c r="B3750" s="2"/>
      <c r="C3750" s="2"/>
    </row>
    <row r="3751" spans="2:3" hidden="1">
      <c r="B3751" s="2"/>
      <c r="C3751" s="2"/>
    </row>
    <row r="3752" spans="2:3" hidden="1">
      <c r="B3752" s="2"/>
      <c r="C3752" s="2"/>
    </row>
    <row r="3753" spans="2:3" hidden="1">
      <c r="B3753" s="2"/>
      <c r="C3753" s="2"/>
    </row>
    <row r="3754" spans="2:3" hidden="1">
      <c r="B3754" s="2"/>
      <c r="C3754" s="2"/>
    </row>
    <row r="3755" spans="2:3" hidden="1">
      <c r="B3755" s="2"/>
      <c r="C3755" s="2"/>
    </row>
    <row r="3756" spans="2:3" hidden="1">
      <c r="B3756" s="2"/>
      <c r="C3756" s="2"/>
    </row>
    <row r="3757" spans="2:3" hidden="1">
      <c r="B3757" s="2"/>
      <c r="C3757" s="2"/>
    </row>
    <row r="3758" spans="2:3" hidden="1">
      <c r="B3758" s="2"/>
      <c r="C3758" s="2"/>
    </row>
    <row r="3759" spans="2:3" hidden="1">
      <c r="B3759" s="2"/>
      <c r="C3759" s="2"/>
    </row>
    <row r="3760" spans="2:3" hidden="1">
      <c r="B3760" s="2"/>
      <c r="C3760" s="2"/>
    </row>
    <row r="3761" spans="2:3" hidden="1">
      <c r="B3761" s="2"/>
      <c r="C3761" s="2"/>
    </row>
    <row r="3762" spans="2:3" hidden="1">
      <c r="B3762" s="2"/>
      <c r="C3762" s="2"/>
    </row>
    <row r="3763" spans="2:3" hidden="1">
      <c r="B3763" s="2"/>
      <c r="C3763" s="2"/>
    </row>
    <row r="3764" spans="2:3" hidden="1">
      <c r="B3764" s="2"/>
      <c r="C3764" s="2"/>
    </row>
    <row r="3765" spans="2:3" hidden="1">
      <c r="B3765" s="2"/>
      <c r="C3765" s="2"/>
    </row>
    <row r="3766" spans="2:3" hidden="1">
      <c r="B3766" s="2"/>
      <c r="C3766" s="2"/>
    </row>
    <row r="3767" spans="2:3" hidden="1">
      <c r="B3767" s="2"/>
      <c r="C3767" s="2"/>
    </row>
    <row r="3768" spans="2:3" hidden="1">
      <c r="B3768" s="2"/>
      <c r="C3768" s="2"/>
    </row>
    <row r="3769" spans="2:3" hidden="1">
      <c r="B3769" s="2"/>
      <c r="C3769" s="2"/>
    </row>
    <row r="3770" spans="2:3" hidden="1">
      <c r="B3770" s="2"/>
      <c r="C3770" s="2"/>
    </row>
    <row r="3771" spans="2:3" hidden="1">
      <c r="B3771" s="2"/>
      <c r="C3771" s="2"/>
    </row>
    <row r="3772" spans="2:3" hidden="1">
      <c r="B3772" s="2"/>
      <c r="C3772" s="2"/>
    </row>
    <row r="3773" spans="2:3" hidden="1">
      <c r="B3773" s="2"/>
      <c r="C3773" s="2"/>
    </row>
    <row r="3774" spans="2:3" hidden="1">
      <c r="B3774" s="2"/>
      <c r="C3774" s="2"/>
    </row>
    <row r="3775" spans="2:3" hidden="1">
      <c r="B3775" s="2"/>
      <c r="C3775" s="2"/>
    </row>
    <row r="3776" spans="2:3" hidden="1">
      <c r="B3776" s="2"/>
      <c r="C3776" s="2"/>
    </row>
    <row r="3777" spans="2:3" hidden="1">
      <c r="B3777" s="2"/>
      <c r="C3777" s="2"/>
    </row>
    <row r="3778" spans="2:3" hidden="1">
      <c r="B3778" s="2"/>
      <c r="C3778" s="2"/>
    </row>
    <row r="3779" spans="2:3" hidden="1">
      <c r="B3779" s="2"/>
      <c r="C3779" s="2"/>
    </row>
    <row r="3780" spans="2:3" hidden="1">
      <c r="B3780" s="2"/>
      <c r="C3780" s="2"/>
    </row>
    <row r="3781" spans="2:3" hidden="1">
      <c r="B3781" s="2"/>
      <c r="C3781" s="2"/>
    </row>
    <row r="3782" spans="2:3" hidden="1">
      <c r="B3782" s="2"/>
      <c r="C3782" s="2"/>
    </row>
    <row r="3783" spans="2:3" hidden="1">
      <c r="B3783" s="2"/>
      <c r="C3783" s="2"/>
    </row>
    <row r="3784" spans="2:3" hidden="1">
      <c r="B3784" s="2"/>
      <c r="C3784" s="2"/>
    </row>
    <row r="3785" spans="2:3" hidden="1">
      <c r="B3785" s="2"/>
      <c r="C3785" s="2"/>
    </row>
    <row r="3786" spans="2:3" hidden="1">
      <c r="B3786" s="2"/>
      <c r="C3786" s="2"/>
    </row>
    <row r="3787" spans="2:3" hidden="1">
      <c r="B3787" s="2"/>
      <c r="C3787" s="2"/>
    </row>
    <row r="3788" spans="2:3" hidden="1">
      <c r="B3788" s="2"/>
      <c r="C3788" s="2"/>
    </row>
    <row r="3789" spans="2:3" hidden="1">
      <c r="B3789" s="2"/>
      <c r="C3789" s="2"/>
    </row>
    <row r="3790" spans="2:3" hidden="1">
      <c r="B3790" s="2"/>
      <c r="C3790" s="2"/>
    </row>
    <row r="3791" spans="2:3" hidden="1">
      <c r="B3791" s="2"/>
      <c r="C3791" s="2"/>
    </row>
    <row r="3792" spans="2:3" hidden="1">
      <c r="B3792" s="2"/>
      <c r="C3792" s="2"/>
    </row>
    <row r="3793" spans="2:3" hidden="1">
      <c r="B3793" s="2"/>
      <c r="C3793" s="2"/>
    </row>
    <row r="3794" spans="2:3" hidden="1">
      <c r="B3794" s="2"/>
      <c r="C3794" s="2"/>
    </row>
    <row r="3795" spans="2:3" hidden="1">
      <c r="B3795" s="2"/>
      <c r="C3795" s="2"/>
    </row>
    <row r="3796" spans="2:3" hidden="1">
      <c r="B3796" s="2"/>
      <c r="C3796" s="2"/>
    </row>
    <row r="3797" spans="2:3" hidden="1">
      <c r="B3797" s="2"/>
      <c r="C3797" s="2"/>
    </row>
    <row r="3798" spans="2:3" hidden="1">
      <c r="B3798" s="2"/>
      <c r="C3798" s="2"/>
    </row>
    <row r="3799" spans="2:3" hidden="1">
      <c r="B3799" s="2"/>
      <c r="C3799" s="2"/>
    </row>
    <row r="3800" spans="2:3" hidden="1">
      <c r="B3800" s="2"/>
      <c r="C3800" s="2"/>
    </row>
    <row r="3801" spans="2:3" hidden="1">
      <c r="B3801" s="2"/>
      <c r="C3801" s="2"/>
    </row>
    <row r="3802" spans="2:3" hidden="1">
      <c r="B3802" s="2"/>
      <c r="C3802" s="2"/>
    </row>
    <row r="3803" spans="2:3" hidden="1">
      <c r="B3803" s="2"/>
      <c r="C3803" s="2"/>
    </row>
    <row r="3804" spans="2:3" hidden="1">
      <c r="B3804" s="2"/>
      <c r="C3804" s="2"/>
    </row>
    <row r="3805" spans="2:3" hidden="1">
      <c r="B3805" s="2"/>
      <c r="C3805" s="2"/>
    </row>
    <row r="3806" spans="2:3" hidden="1">
      <c r="B3806" s="2"/>
      <c r="C3806" s="2"/>
    </row>
    <row r="3807" spans="2:3" hidden="1">
      <c r="B3807" s="2"/>
      <c r="C3807" s="2"/>
    </row>
    <row r="3808" spans="2:3" hidden="1">
      <c r="B3808" s="2"/>
      <c r="C3808" s="2"/>
    </row>
    <row r="3809" spans="2:3" hidden="1">
      <c r="B3809" s="2"/>
      <c r="C3809" s="2"/>
    </row>
    <row r="3810" spans="2:3" hidden="1">
      <c r="B3810" s="2"/>
      <c r="C3810" s="2"/>
    </row>
    <row r="3811" spans="2:3" hidden="1">
      <c r="B3811" s="2"/>
      <c r="C3811" s="2"/>
    </row>
    <row r="3812" spans="2:3" hidden="1">
      <c r="B3812" s="2"/>
      <c r="C3812" s="2"/>
    </row>
    <row r="3813" spans="2:3" hidden="1">
      <c r="B3813" s="2"/>
      <c r="C3813" s="2"/>
    </row>
    <row r="3814" spans="2:3" hidden="1">
      <c r="B3814" s="2"/>
      <c r="C3814" s="2"/>
    </row>
    <row r="3815" spans="2:3" hidden="1">
      <c r="B3815" s="2"/>
      <c r="C3815" s="2"/>
    </row>
    <row r="3816" spans="2:3" hidden="1">
      <c r="B3816" s="2"/>
      <c r="C3816" s="2"/>
    </row>
    <row r="3817" spans="2:3" hidden="1">
      <c r="B3817" s="2"/>
      <c r="C3817" s="2"/>
    </row>
    <row r="3818" spans="2:3" hidden="1">
      <c r="B3818" s="2"/>
      <c r="C3818" s="2"/>
    </row>
    <row r="3819" spans="2:3" hidden="1">
      <c r="B3819" s="2"/>
      <c r="C3819" s="2"/>
    </row>
    <row r="3820" spans="2:3" hidden="1">
      <c r="B3820" s="2"/>
      <c r="C3820" s="2"/>
    </row>
    <row r="3821" spans="2:3" hidden="1">
      <c r="B3821" s="2"/>
      <c r="C3821" s="2"/>
    </row>
    <row r="3822" spans="2:3" hidden="1">
      <c r="B3822" s="2"/>
      <c r="C3822" s="2"/>
    </row>
    <row r="3823" spans="2:3" hidden="1">
      <c r="B3823" s="2"/>
      <c r="C3823" s="2"/>
    </row>
    <row r="3824" spans="2:3" hidden="1">
      <c r="B3824" s="2"/>
      <c r="C3824" s="2"/>
    </row>
    <row r="3825" spans="2:3" hidden="1">
      <c r="B3825" s="2"/>
      <c r="C3825" s="2"/>
    </row>
    <row r="3826" spans="2:3" hidden="1">
      <c r="B3826" s="2"/>
      <c r="C3826" s="2"/>
    </row>
    <row r="3827" spans="2:3" hidden="1">
      <c r="B3827" s="2"/>
      <c r="C3827" s="2"/>
    </row>
    <row r="3828" spans="2:3" hidden="1">
      <c r="B3828" s="2"/>
      <c r="C3828" s="2"/>
    </row>
    <row r="3829" spans="2:3" hidden="1">
      <c r="B3829" s="2"/>
      <c r="C3829" s="2"/>
    </row>
    <row r="3830" spans="2:3" hidden="1">
      <c r="B3830" s="2"/>
      <c r="C3830" s="2"/>
    </row>
    <row r="3831" spans="2:3" hidden="1">
      <c r="B3831" s="2"/>
      <c r="C3831" s="2"/>
    </row>
    <row r="3832" spans="2:3" hidden="1">
      <c r="B3832" s="2"/>
      <c r="C3832" s="2"/>
    </row>
    <row r="3833" spans="2:3" hidden="1">
      <c r="B3833" s="2"/>
      <c r="C3833" s="2"/>
    </row>
    <row r="3834" spans="2:3" hidden="1">
      <c r="B3834" s="2"/>
      <c r="C3834" s="2"/>
    </row>
    <row r="3835" spans="2:3" hidden="1">
      <c r="B3835" s="2"/>
      <c r="C3835" s="2"/>
    </row>
    <row r="3836" spans="2:3" hidden="1">
      <c r="B3836" s="2"/>
      <c r="C3836" s="2"/>
    </row>
    <row r="3837" spans="2:3" hidden="1">
      <c r="B3837" s="2"/>
      <c r="C3837" s="2"/>
    </row>
    <row r="3838" spans="2:3" hidden="1">
      <c r="B3838" s="2"/>
      <c r="C3838" s="2"/>
    </row>
    <row r="3839" spans="2:3" hidden="1">
      <c r="B3839" s="2"/>
      <c r="C3839" s="2"/>
    </row>
    <row r="3840" spans="2:3" hidden="1">
      <c r="B3840" s="2"/>
      <c r="C3840" s="2"/>
    </row>
    <row r="3841" spans="2:3" hidden="1">
      <c r="B3841" s="2"/>
      <c r="C3841" s="2"/>
    </row>
    <row r="3842" spans="2:3" hidden="1">
      <c r="B3842" s="2"/>
      <c r="C3842" s="2"/>
    </row>
    <row r="3843" spans="2:3" hidden="1">
      <c r="B3843" s="2"/>
      <c r="C3843" s="2"/>
    </row>
    <row r="3844" spans="2:3" hidden="1">
      <c r="B3844" s="2"/>
      <c r="C3844" s="2"/>
    </row>
    <row r="3845" spans="2:3" hidden="1">
      <c r="B3845" s="2"/>
      <c r="C3845" s="2"/>
    </row>
    <row r="3846" spans="2:3" hidden="1">
      <c r="B3846" s="2"/>
      <c r="C3846" s="2"/>
    </row>
    <row r="3847" spans="2:3" hidden="1">
      <c r="B3847" s="2"/>
      <c r="C3847" s="2"/>
    </row>
    <row r="3848" spans="2:3" hidden="1">
      <c r="B3848" s="2"/>
      <c r="C3848" s="2"/>
    </row>
    <row r="3849" spans="2:3" hidden="1">
      <c r="B3849" s="2"/>
      <c r="C3849" s="2"/>
    </row>
    <row r="3850" spans="2:3" hidden="1">
      <c r="B3850" s="2"/>
      <c r="C3850" s="2"/>
    </row>
    <row r="3851" spans="2:3" hidden="1">
      <c r="B3851" s="2"/>
      <c r="C3851" s="2"/>
    </row>
    <row r="3852" spans="2:3" hidden="1">
      <c r="B3852" s="2"/>
      <c r="C3852" s="2"/>
    </row>
    <row r="3853" spans="2:3" hidden="1">
      <c r="B3853" s="2"/>
      <c r="C3853" s="2"/>
    </row>
    <row r="3854" spans="2:3" hidden="1">
      <c r="B3854" s="2"/>
      <c r="C3854" s="2"/>
    </row>
    <row r="3855" spans="2:3" hidden="1">
      <c r="B3855" s="2"/>
      <c r="C3855" s="2"/>
    </row>
    <row r="3856" spans="2:3" hidden="1">
      <c r="B3856" s="2"/>
      <c r="C3856" s="2"/>
    </row>
    <row r="3857" spans="2:3" hidden="1">
      <c r="B3857" s="2"/>
      <c r="C3857" s="2"/>
    </row>
    <row r="3858" spans="2:3" hidden="1">
      <c r="B3858" s="2"/>
      <c r="C3858" s="2"/>
    </row>
    <row r="3859" spans="2:3" hidden="1">
      <c r="B3859" s="2"/>
      <c r="C3859" s="2"/>
    </row>
    <row r="3860" spans="2:3" hidden="1">
      <c r="B3860" s="2"/>
      <c r="C3860" s="2"/>
    </row>
    <row r="3861" spans="2:3" hidden="1">
      <c r="B3861" s="2"/>
      <c r="C3861" s="2"/>
    </row>
    <row r="3862" spans="2:3" hidden="1">
      <c r="B3862" s="2"/>
      <c r="C3862" s="2"/>
    </row>
    <row r="3863" spans="2:3" hidden="1">
      <c r="B3863" s="2"/>
      <c r="C3863" s="2"/>
    </row>
    <row r="3864" spans="2:3" hidden="1">
      <c r="B3864" s="2"/>
      <c r="C3864" s="2"/>
    </row>
    <row r="3865" spans="2:3" hidden="1">
      <c r="B3865" s="2"/>
      <c r="C3865" s="2"/>
    </row>
    <row r="3866" spans="2:3" hidden="1">
      <c r="B3866" s="2"/>
      <c r="C3866" s="2"/>
    </row>
    <row r="3867" spans="2:3" hidden="1">
      <c r="B3867" s="2"/>
      <c r="C3867" s="2"/>
    </row>
    <row r="3868" spans="2:3" hidden="1">
      <c r="B3868" s="2"/>
      <c r="C3868" s="2"/>
    </row>
    <row r="3869" spans="2:3" hidden="1">
      <c r="B3869" s="2"/>
      <c r="C3869" s="2"/>
    </row>
    <row r="3870" spans="2:3" hidden="1">
      <c r="B3870" s="2"/>
      <c r="C3870" s="2"/>
    </row>
    <row r="3871" spans="2:3" hidden="1">
      <c r="B3871" s="2"/>
      <c r="C3871" s="2"/>
    </row>
    <row r="3872" spans="2:3" hidden="1">
      <c r="B3872" s="2"/>
      <c r="C3872" s="2"/>
    </row>
    <row r="3873" spans="2:3" hidden="1">
      <c r="B3873" s="2"/>
      <c r="C3873" s="2"/>
    </row>
    <row r="3874" spans="2:3" hidden="1">
      <c r="B3874" s="2"/>
      <c r="C3874" s="2"/>
    </row>
    <row r="3875" spans="2:3" hidden="1">
      <c r="B3875" s="2"/>
      <c r="C3875" s="2"/>
    </row>
    <row r="3876" spans="2:3" hidden="1">
      <c r="B3876" s="2"/>
      <c r="C3876" s="2"/>
    </row>
    <row r="3877" spans="2:3" hidden="1">
      <c r="B3877" s="2"/>
      <c r="C3877" s="2"/>
    </row>
    <row r="3878" spans="2:3" hidden="1">
      <c r="B3878" s="2"/>
      <c r="C3878" s="2"/>
    </row>
    <row r="3879" spans="2:3" hidden="1">
      <c r="B3879" s="2"/>
      <c r="C3879" s="2"/>
    </row>
    <row r="3880" spans="2:3" hidden="1">
      <c r="B3880" s="2"/>
      <c r="C3880" s="2"/>
    </row>
    <row r="3881" spans="2:3" hidden="1">
      <c r="B3881" s="2"/>
      <c r="C3881" s="2"/>
    </row>
    <row r="3882" spans="2:3" hidden="1">
      <c r="B3882" s="2"/>
      <c r="C3882" s="2"/>
    </row>
    <row r="3883" spans="2:3" hidden="1">
      <c r="B3883" s="2"/>
      <c r="C3883" s="2"/>
    </row>
    <row r="3884" spans="2:3" hidden="1">
      <c r="B3884" s="2"/>
      <c r="C3884" s="2"/>
    </row>
    <row r="3885" spans="2:3" hidden="1">
      <c r="B3885" s="2"/>
      <c r="C3885" s="2"/>
    </row>
    <row r="3886" spans="2:3" hidden="1">
      <c r="B3886" s="2"/>
      <c r="C3886" s="2"/>
    </row>
    <row r="3887" spans="2:3" hidden="1">
      <c r="B3887" s="2"/>
      <c r="C3887" s="2"/>
    </row>
    <row r="3888" spans="2:3" hidden="1">
      <c r="B3888" s="2"/>
      <c r="C3888" s="2"/>
    </row>
    <row r="3889" spans="2:3" hidden="1">
      <c r="B3889" s="2"/>
      <c r="C3889" s="2"/>
    </row>
    <row r="3890" spans="2:3" hidden="1">
      <c r="B3890" s="2"/>
      <c r="C3890" s="2"/>
    </row>
    <row r="3891" spans="2:3" hidden="1">
      <c r="B3891" s="2"/>
      <c r="C3891" s="2"/>
    </row>
    <row r="3892" spans="2:3" hidden="1">
      <c r="B3892" s="2"/>
      <c r="C3892" s="2"/>
    </row>
    <row r="3893" spans="2:3" hidden="1">
      <c r="B3893" s="2"/>
      <c r="C3893" s="2"/>
    </row>
    <row r="3894" spans="2:3" hidden="1">
      <c r="B3894" s="2"/>
      <c r="C3894" s="2"/>
    </row>
    <row r="3895" spans="2:3" hidden="1">
      <c r="B3895" s="2"/>
      <c r="C3895" s="2"/>
    </row>
    <row r="3896" spans="2:3" hidden="1">
      <c r="B3896" s="2"/>
      <c r="C3896" s="2"/>
    </row>
    <row r="3897" spans="2:3" hidden="1">
      <c r="B3897" s="2"/>
      <c r="C3897" s="2"/>
    </row>
    <row r="3898" spans="2:3" hidden="1">
      <c r="B3898" s="2"/>
      <c r="C3898" s="2"/>
    </row>
    <row r="3899" spans="2:3" hidden="1">
      <c r="B3899" s="2"/>
      <c r="C3899" s="2"/>
    </row>
    <row r="3900" spans="2:3" hidden="1">
      <c r="B3900" s="2"/>
      <c r="C3900" s="2"/>
    </row>
    <row r="3901" spans="2:3" hidden="1">
      <c r="B3901" s="2"/>
      <c r="C3901" s="2"/>
    </row>
    <row r="3902" spans="2:3" hidden="1">
      <c r="B3902" s="2"/>
      <c r="C3902" s="2"/>
    </row>
    <row r="3903" spans="2:3" hidden="1">
      <c r="B3903" s="2"/>
      <c r="C3903" s="2"/>
    </row>
    <row r="3904" spans="2:3" hidden="1">
      <c r="B3904" s="2"/>
      <c r="C3904" s="2"/>
    </row>
    <row r="3905" spans="2:3" hidden="1">
      <c r="B3905" s="2"/>
      <c r="C3905" s="2"/>
    </row>
    <row r="3906" spans="2:3" hidden="1">
      <c r="B3906" s="2"/>
      <c r="C3906" s="2"/>
    </row>
    <row r="3907" spans="2:3" hidden="1">
      <c r="B3907" s="2"/>
      <c r="C3907" s="2"/>
    </row>
    <row r="3908" spans="2:3" hidden="1">
      <c r="B3908" s="2"/>
      <c r="C3908" s="2"/>
    </row>
    <row r="3909" spans="2:3" hidden="1">
      <c r="B3909" s="2"/>
      <c r="C3909" s="2"/>
    </row>
    <row r="3910" spans="2:3" hidden="1">
      <c r="B3910" s="2"/>
      <c r="C3910" s="2"/>
    </row>
    <row r="3911" spans="2:3" hidden="1">
      <c r="B3911" s="2"/>
      <c r="C3911" s="2"/>
    </row>
    <row r="3912" spans="2:3" hidden="1">
      <c r="B3912" s="2"/>
      <c r="C3912" s="2"/>
    </row>
    <row r="3913" spans="2:3" hidden="1">
      <c r="B3913" s="2"/>
      <c r="C3913" s="2"/>
    </row>
    <row r="3914" spans="2:3" hidden="1">
      <c r="B3914" s="2"/>
      <c r="C3914" s="2"/>
    </row>
    <row r="3915" spans="2:3" hidden="1">
      <c r="B3915" s="2"/>
      <c r="C3915" s="2"/>
    </row>
    <row r="3916" spans="2:3" hidden="1">
      <c r="B3916" s="2"/>
      <c r="C3916" s="2"/>
    </row>
    <row r="3917" spans="2:3" hidden="1">
      <c r="B3917" s="2"/>
      <c r="C3917" s="2"/>
    </row>
    <row r="3918" spans="2:3" hidden="1">
      <c r="B3918" s="2"/>
      <c r="C3918" s="2"/>
    </row>
    <row r="3919" spans="2:3" hidden="1">
      <c r="B3919" s="2"/>
      <c r="C3919" s="2"/>
    </row>
    <row r="3920" spans="2:3" hidden="1">
      <c r="B3920" s="2"/>
      <c r="C3920" s="2"/>
    </row>
    <row r="3921" spans="2:3" hidden="1">
      <c r="B3921" s="2"/>
      <c r="C3921" s="2"/>
    </row>
    <row r="3922" spans="2:3" hidden="1">
      <c r="B3922" s="2"/>
      <c r="C3922" s="2"/>
    </row>
    <row r="3923" spans="2:3" hidden="1">
      <c r="B3923" s="2"/>
      <c r="C3923" s="2"/>
    </row>
    <row r="3924" spans="2:3" hidden="1">
      <c r="B3924" s="2"/>
      <c r="C3924" s="2"/>
    </row>
    <row r="3925" spans="2:3" hidden="1">
      <c r="B3925" s="2"/>
      <c r="C3925" s="2"/>
    </row>
    <row r="3926" spans="2:3" hidden="1">
      <c r="B3926" s="2"/>
      <c r="C3926" s="2"/>
    </row>
    <row r="3927" spans="2:3" hidden="1">
      <c r="B3927" s="2"/>
      <c r="C3927" s="2"/>
    </row>
    <row r="3928" spans="2:3" hidden="1">
      <c r="B3928" s="2"/>
      <c r="C3928" s="2"/>
    </row>
    <row r="3929" spans="2:3" hidden="1">
      <c r="B3929" s="2"/>
      <c r="C3929" s="2"/>
    </row>
    <row r="3930" spans="2:3" hidden="1">
      <c r="B3930" s="2"/>
      <c r="C3930" s="2"/>
    </row>
    <row r="3931" spans="2:3" hidden="1">
      <c r="B3931" s="2"/>
      <c r="C3931" s="2"/>
    </row>
    <row r="3932" spans="2:3" hidden="1">
      <c r="B3932" s="2"/>
      <c r="C3932" s="2"/>
    </row>
    <row r="3933" spans="2:3" hidden="1">
      <c r="B3933" s="2"/>
      <c r="C3933" s="2"/>
    </row>
    <row r="3934" spans="2:3" hidden="1">
      <c r="B3934" s="2"/>
      <c r="C3934" s="2"/>
    </row>
    <row r="3935" spans="2:3" hidden="1">
      <c r="B3935" s="2"/>
      <c r="C3935" s="2"/>
    </row>
    <row r="3936" spans="2:3" hidden="1">
      <c r="B3936" s="2"/>
      <c r="C3936" s="2"/>
    </row>
    <row r="3937" spans="2:3" hidden="1">
      <c r="B3937" s="2"/>
      <c r="C3937" s="2"/>
    </row>
    <row r="3938" spans="2:3" hidden="1">
      <c r="B3938" s="2"/>
      <c r="C3938" s="2"/>
    </row>
    <row r="3939" spans="2:3" hidden="1">
      <c r="B3939" s="2"/>
      <c r="C3939" s="2"/>
    </row>
    <row r="3940" spans="2:3" hidden="1">
      <c r="B3940" s="2"/>
      <c r="C3940" s="2"/>
    </row>
    <row r="3941" spans="2:3" hidden="1">
      <c r="B3941" s="2"/>
      <c r="C3941" s="2"/>
    </row>
    <row r="3942" spans="2:3" hidden="1">
      <c r="B3942" s="2"/>
      <c r="C3942" s="2"/>
    </row>
    <row r="3943" spans="2:3" hidden="1">
      <c r="B3943" s="2"/>
      <c r="C3943" s="2"/>
    </row>
    <row r="3944" spans="2:3" hidden="1">
      <c r="B3944" s="2"/>
      <c r="C3944" s="2"/>
    </row>
    <row r="3945" spans="2:3" hidden="1">
      <c r="B3945" s="2"/>
      <c r="C3945" s="2"/>
    </row>
    <row r="3946" spans="2:3" hidden="1">
      <c r="B3946" s="2"/>
      <c r="C3946" s="2"/>
    </row>
    <row r="3947" spans="2:3" hidden="1">
      <c r="B3947" s="2"/>
      <c r="C3947" s="2"/>
    </row>
    <row r="3948" spans="2:3" hidden="1">
      <c r="B3948" s="2"/>
      <c r="C3948" s="2"/>
    </row>
    <row r="3949" spans="2:3" hidden="1">
      <c r="B3949" s="2"/>
      <c r="C3949" s="2"/>
    </row>
    <row r="3950" spans="2:3" hidden="1">
      <c r="B3950" s="2"/>
      <c r="C3950" s="2"/>
    </row>
    <row r="3951" spans="2:3" hidden="1">
      <c r="B3951" s="2"/>
      <c r="C3951" s="2"/>
    </row>
    <row r="3952" spans="2:3" hidden="1">
      <c r="B3952" s="2"/>
      <c r="C3952" s="2"/>
    </row>
    <row r="3953" spans="2:3" hidden="1">
      <c r="B3953" s="2"/>
      <c r="C3953" s="2"/>
    </row>
    <row r="3954" spans="2:3" hidden="1">
      <c r="B3954" s="2"/>
      <c r="C3954" s="2"/>
    </row>
    <row r="3955" spans="2:3" hidden="1">
      <c r="B3955" s="2"/>
      <c r="C3955" s="2"/>
    </row>
    <row r="3956" spans="2:3" hidden="1">
      <c r="B3956" s="2"/>
      <c r="C3956" s="2"/>
    </row>
    <row r="3957" spans="2:3" hidden="1">
      <c r="B3957" s="2"/>
      <c r="C3957" s="2"/>
    </row>
    <row r="3958" spans="2:3" hidden="1">
      <c r="B3958" s="2"/>
      <c r="C3958" s="2"/>
    </row>
    <row r="3959" spans="2:3" hidden="1">
      <c r="B3959" s="2"/>
      <c r="C3959" s="2"/>
    </row>
    <row r="3960" spans="2:3" hidden="1">
      <c r="B3960" s="2"/>
      <c r="C3960" s="2"/>
    </row>
    <row r="3961" spans="2:3" hidden="1">
      <c r="B3961" s="2"/>
      <c r="C3961" s="2"/>
    </row>
    <row r="3962" spans="2:3" hidden="1">
      <c r="B3962" s="2"/>
      <c r="C3962" s="2"/>
    </row>
    <row r="3963" spans="2:3" hidden="1">
      <c r="B3963" s="2"/>
      <c r="C3963" s="2"/>
    </row>
    <row r="3964" spans="2:3" hidden="1">
      <c r="B3964" s="2"/>
      <c r="C3964" s="2"/>
    </row>
    <row r="3965" spans="2:3" hidden="1">
      <c r="B3965" s="2"/>
      <c r="C3965" s="2"/>
    </row>
    <row r="3966" spans="2:3" hidden="1">
      <c r="B3966" s="2"/>
      <c r="C3966" s="2"/>
    </row>
    <row r="3967" spans="2:3" hidden="1">
      <c r="B3967" s="2"/>
      <c r="C3967" s="2"/>
    </row>
    <row r="3968" spans="2:3" hidden="1">
      <c r="B3968" s="2"/>
      <c r="C3968" s="2"/>
    </row>
    <row r="3969" spans="2:3" hidden="1">
      <c r="B3969" s="2"/>
      <c r="C3969" s="2"/>
    </row>
    <row r="3970" spans="2:3" hidden="1">
      <c r="B3970" s="2"/>
      <c r="C3970" s="2"/>
    </row>
    <row r="3971" spans="2:3" hidden="1">
      <c r="B3971" s="2"/>
      <c r="C3971" s="2"/>
    </row>
    <row r="3972" spans="2:3" hidden="1">
      <c r="B3972" s="2"/>
      <c r="C3972" s="2"/>
    </row>
    <row r="3973" spans="2:3" hidden="1">
      <c r="B3973" s="2"/>
      <c r="C3973" s="2"/>
    </row>
    <row r="3974" spans="2:3" hidden="1">
      <c r="B3974" s="2"/>
      <c r="C3974" s="2"/>
    </row>
    <row r="3975" spans="2:3" hidden="1">
      <c r="B3975" s="2"/>
      <c r="C3975" s="2"/>
    </row>
    <row r="3976" spans="2:3" hidden="1">
      <c r="B3976" s="2"/>
      <c r="C3976" s="2"/>
    </row>
    <row r="3977" spans="2:3" hidden="1">
      <c r="B3977" s="2"/>
      <c r="C3977" s="2"/>
    </row>
    <row r="3978" spans="2:3" hidden="1">
      <c r="B3978" s="2"/>
      <c r="C3978" s="2"/>
    </row>
    <row r="3979" spans="2:3" hidden="1">
      <c r="B3979" s="2"/>
      <c r="C3979" s="2"/>
    </row>
    <row r="3980" spans="2:3" hidden="1">
      <c r="B3980" s="2"/>
      <c r="C3980" s="2"/>
    </row>
    <row r="3981" spans="2:3" hidden="1">
      <c r="B3981" s="2"/>
      <c r="C3981" s="2"/>
    </row>
    <row r="3982" spans="2:3" hidden="1">
      <c r="B3982" s="2"/>
      <c r="C3982" s="2"/>
    </row>
    <row r="3983" spans="2:3" hidden="1">
      <c r="B3983" s="2"/>
      <c r="C3983" s="2"/>
    </row>
    <row r="3984" spans="2:3" hidden="1">
      <c r="B3984" s="2"/>
      <c r="C3984" s="2"/>
    </row>
    <row r="3985" spans="2:3" hidden="1">
      <c r="B3985" s="2"/>
      <c r="C3985" s="2"/>
    </row>
    <row r="3986" spans="2:3" hidden="1">
      <c r="B3986" s="2"/>
      <c r="C3986" s="2"/>
    </row>
    <row r="3987" spans="2:3" hidden="1">
      <c r="B3987" s="2"/>
      <c r="C3987" s="2"/>
    </row>
    <row r="3988" spans="2:3" hidden="1">
      <c r="B3988" s="2"/>
      <c r="C3988" s="2"/>
    </row>
    <row r="3989" spans="2:3" hidden="1">
      <c r="B3989" s="2"/>
      <c r="C3989" s="2"/>
    </row>
    <row r="3990" spans="2:3" hidden="1">
      <c r="B3990" s="2"/>
      <c r="C3990" s="2"/>
    </row>
    <row r="3991" spans="2:3" hidden="1">
      <c r="B3991" s="2"/>
      <c r="C3991" s="2"/>
    </row>
    <row r="3992" spans="2:3" hidden="1">
      <c r="B3992" s="2"/>
      <c r="C3992" s="2"/>
    </row>
    <row r="3993" spans="2:3" hidden="1">
      <c r="B3993" s="2"/>
      <c r="C3993" s="2"/>
    </row>
    <row r="3994" spans="2:3" hidden="1">
      <c r="B3994" s="2"/>
      <c r="C3994" s="2"/>
    </row>
    <row r="3995" spans="2:3" hidden="1">
      <c r="B3995" s="2"/>
      <c r="C3995" s="2"/>
    </row>
    <row r="3996" spans="2:3" hidden="1">
      <c r="B3996" s="2"/>
      <c r="C3996" s="2"/>
    </row>
    <row r="3997" spans="2:3" hidden="1">
      <c r="B3997" s="2"/>
      <c r="C3997" s="2"/>
    </row>
    <row r="3998" spans="2:3" hidden="1">
      <c r="B3998" s="2"/>
      <c r="C3998" s="2"/>
    </row>
    <row r="3999" spans="2:3" hidden="1">
      <c r="B3999" s="2"/>
      <c r="C3999" s="2"/>
    </row>
    <row r="4000" spans="2:3" hidden="1">
      <c r="B4000" s="2"/>
      <c r="C4000" s="2"/>
    </row>
    <row r="4001" spans="2:3" hidden="1">
      <c r="B4001" s="2"/>
      <c r="C4001" s="2"/>
    </row>
    <row r="4002" spans="2:3" hidden="1">
      <c r="B4002" s="2"/>
      <c r="C4002" s="2"/>
    </row>
    <row r="4003" spans="2:3" hidden="1">
      <c r="B4003" s="2"/>
      <c r="C4003" s="2"/>
    </row>
    <row r="4004" spans="2:3" hidden="1">
      <c r="B4004" s="2"/>
      <c r="C4004" s="2"/>
    </row>
    <row r="4005" spans="2:3" hidden="1">
      <c r="B4005" s="2"/>
      <c r="C4005" s="2"/>
    </row>
    <row r="4006" spans="2:3" hidden="1">
      <c r="B4006" s="2"/>
      <c r="C4006" s="2"/>
    </row>
    <row r="4007" spans="2:3" hidden="1">
      <c r="B4007" s="2"/>
      <c r="C4007" s="2"/>
    </row>
    <row r="4008" spans="2:3" hidden="1">
      <c r="B4008" s="2"/>
      <c r="C4008" s="2"/>
    </row>
    <row r="4009" spans="2:3" hidden="1">
      <c r="B4009" s="2"/>
      <c r="C4009" s="2"/>
    </row>
    <row r="4010" spans="2:3" hidden="1">
      <c r="B4010" s="2"/>
      <c r="C4010" s="2"/>
    </row>
    <row r="4011" spans="2:3" hidden="1">
      <c r="B4011" s="2"/>
      <c r="C4011" s="2"/>
    </row>
    <row r="4012" spans="2:3" hidden="1">
      <c r="B4012" s="2"/>
      <c r="C4012" s="2"/>
    </row>
    <row r="4013" spans="2:3" hidden="1">
      <c r="B4013" s="2"/>
      <c r="C4013" s="2"/>
    </row>
    <row r="4014" spans="2:3" hidden="1">
      <c r="B4014" s="2"/>
      <c r="C4014" s="2"/>
    </row>
    <row r="4015" spans="2:3" hidden="1">
      <c r="B4015" s="2"/>
      <c r="C4015" s="2"/>
    </row>
    <row r="4016" spans="2:3" hidden="1">
      <c r="B4016" s="2"/>
      <c r="C4016" s="2"/>
    </row>
    <row r="4017" spans="2:3" hidden="1">
      <c r="B4017" s="2"/>
      <c r="C4017" s="2"/>
    </row>
    <row r="4018" spans="2:3" hidden="1">
      <c r="B4018" s="2"/>
      <c r="C4018" s="2"/>
    </row>
    <row r="4019" spans="2:3" hidden="1">
      <c r="B4019" s="2"/>
      <c r="C4019" s="2"/>
    </row>
    <row r="4020" spans="2:3" hidden="1">
      <c r="B4020" s="2"/>
      <c r="C4020" s="2"/>
    </row>
    <row r="4021" spans="2:3" hidden="1">
      <c r="B4021" s="2"/>
      <c r="C4021" s="2"/>
    </row>
    <row r="4022" spans="2:3" hidden="1">
      <c r="B4022" s="2"/>
      <c r="C4022" s="2"/>
    </row>
    <row r="4023" spans="2:3" hidden="1">
      <c r="B4023" s="2"/>
      <c r="C4023" s="2"/>
    </row>
    <row r="4024" spans="2:3" hidden="1">
      <c r="B4024" s="2"/>
      <c r="C4024" s="2"/>
    </row>
    <row r="4025" spans="2:3" hidden="1">
      <c r="B4025" s="2"/>
      <c r="C4025" s="2"/>
    </row>
    <row r="4026" spans="2:3" hidden="1">
      <c r="B4026" s="2"/>
      <c r="C4026" s="2"/>
    </row>
    <row r="4027" spans="2:3" hidden="1">
      <c r="B4027" s="2"/>
      <c r="C4027" s="2"/>
    </row>
    <row r="4028" spans="2:3" hidden="1">
      <c r="B4028" s="2"/>
      <c r="C4028" s="2"/>
    </row>
    <row r="4029" spans="2:3" hidden="1">
      <c r="B4029" s="2"/>
      <c r="C4029" s="2"/>
    </row>
    <row r="4030" spans="2:3" hidden="1">
      <c r="B4030" s="2"/>
      <c r="C4030" s="2"/>
    </row>
    <row r="4031" spans="2:3" hidden="1">
      <c r="B4031" s="2"/>
      <c r="C4031" s="2"/>
    </row>
    <row r="4032" spans="2:3" hidden="1">
      <c r="B4032" s="2"/>
      <c r="C4032" s="2"/>
    </row>
    <row r="4033" spans="2:3" hidden="1">
      <c r="B4033" s="2"/>
      <c r="C4033" s="2"/>
    </row>
    <row r="4034" spans="2:3" hidden="1">
      <c r="B4034" s="2"/>
      <c r="C4034" s="2"/>
    </row>
    <row r="4035" spans="2:3" hidden="1">
      <c r="B4035" s="2"/>
      <c r="C4035" s="2"/>
    </row>
    <row r="4036" spans="2:3" hidden="1">
      <c r="B4036" s="2"/>
      <c r="C4036" s="2"/>
    </row>
    <row r="4037" spans="2:3" hidden="1">
      <c r="B4037" s="2"/>
      <c r="C4037" s="2"/>
    </row>
    <row r="4038" spans="2:3" hidden="1">
      <c r="B4038" s="2"/>
      <c r="C4038" s="2"/>
    </row>
    <row r="4039" spans="2:3" hidden="1">
      <c r="B4039" s="2"/>
      <c r="C4039" s="2"/>
    </row>
    <row r="4040" spans="2:3" hidden="1">
      <c r="B4040" s="2"/>
      <c r="C4040" s="2"/>
    </row>
    <row r="4041" spans="2:3" hidden="1">
      <c r="B4041" s="2"/>
      <c r="C4041" s="2"/>
    </row>
    <row r="4042" spans="2:3" hidden="1">
      <c r="B4042" s="2"/>
      <c r="C4042" s="2"/>
    </row>
    <row r="4043" spans="2:3" hidden="1">
      <c r="B4043" s="2"/>
      <c r="C4043" s="2"/>
    </row>
    <row r="4044" spans="2:3" hidden="1">
      <c r="B4044" s="2"/>
      <c r="C4044" s="2"/>
    </row>
    <row r="4045" spans="2:3" hidden="1">
      <c r="B4045" s="2"/>
      <c r="C4045" s="2"/>
    </row>
    <row r="4046" spans="2:3" hidden="1">
      <c r="B4046" s="2"/>
      <c r="C4046" s="2"/>
    </row>
    <row r="4047" spans="2:3" hidden="1">
      <c r="B4047" s="2"/>
      <c r="C4047" s="2"/>
    </row>
    <row r="4048" spans="2:3" hidden="1">
      <c r="B4048" s="2"/>
      <c r="C4048" s="2"/>
    </row>
    <row r="4049" spans="2:3" hidden="1">
      <c r="B4049" s="2"/>
      <c r="C4049" s="2"/>
    </row>
    <row r="4050" spans="2:3" hidden="1">
      <c r="B4050" s="2"/>
      <c r="C4050" s="2"/>
    </row>
    <row r="4051" spans="2:3" hidden="1">
      <c r="B4051" s="2"/>
      <c r="C4051" s="2"/>
    </row>
    <row r="4052" spans="2:3" hidden="1">
      <c r="B4052" s="2"/>
      <c r="C4052" s="2"/>
    </row>
    <row r="4053" spans="2:3" hidden="1">
      <c r="B4053" s="2"/>
      <c r="C4053" s="2"/>
    </row>
    <row r="4054" spans="2:3" hidden="1">
      <c r="B4054" s="2"/>
      <c r="C4054" s="2"/>
    </row>
    <row r="4055" spans="2:3" hidden="1">
      <c r="B4055" s="2"/>
      <c r="C4055" s="2"/>
    </row>
    <row r="4056" spans="2:3" hidden="1">
      <c r="B4056" s="2"/>
      <c r="C4056" s="2"/>
    </row>
    <row r="4057" spans="2:3" hidden="1">
      <c r="B4057" s="2"/>
      <c r="C4057" s="2"/>
    </row>
    <row r="4058" spans="2:3" hidden="1">
      <c r="B4058" s="2"/>
      <c r="C4058" s="2"/>
    </row>
    <row r="4059" spans="2:3" hidden="1">
      <c r="B4059" s="2"/>
      <c r="C4059" s="2"/>
    </row>
    <row r="4060" spans="2:3" hidden="1">
      <c r="B4060" s="2"/>
      <c r="C4060" s="2"/>
    </row>
    <row r="4061" spans="2:3" hidden="1">
      <c r="B4061" s="2"/>
      <c r="C4061" s="2"/>
    </row>
    <row r="4062" spans="2:3" hidden="1">
      <c r="B4062" s="2"/>
      <c r="C4062" s="2"/>
    </row>
    <row r="4063" spans="2:3" hidden="1">
      <c r="B4063" s="2"/>
      <c r="C4063" s="2"/>
    </row>
    <row r="4064" spans="2:3" hidden="1">
      <c r="B4064" s="2"/>
      <c r="C4064" s="2"/>
    </row>
    <row r="4065" spans="2:3" hidden="1">
      <c r="B4065" s="2"/>
      <c r="C4065" s="2"/>
    </row>
    <row r="4066" spans="2:3" hidden="1">
      <c r="B4066" s="2"/>
      <c r="C4066" s="2"/>
    </row>
    <row r="4067" spans="2:3" hidden="1">
      <c r="B4067" s="2"/>
      <c r="C4067" s="2"/>
    </row>
    <row r="4068" spans="2:3" hidden="1">
      <c r="B4068" s="2"/>
      <c r="C4068" s="2"/>
    </row>
    <row r="4069" spans="2:3" hidden="1">
      <c r="B4069" s="2"/>
      <c r="C4069" s="2"/>
    </row>
    <row r="4070" spans="2:3" hidden="1">
      <c r="B4070" s="2"/>
      <c r="C4070" s="2"/>
    </row>
    <row r="4071" spans="2:3" hidden="1">
      <c r="B4071" s="2"/>
      <c r="C4071" s="2"/>
    </row>
    <row r="4072" spans="2:3" hidden="1">
      <c r="B4072" s="2"/>
      <c r="C4072" s="2"/>
    </row>
    <row r="4073" spans="2:3" hidden="1">
      <c r="B4073" s="2"/>
      <c r="C4073" s="2"/>
    </row>
    <row r="4074" spans="2:3" hidden="1">
      <c r="B4074" s="2"/>
      <c r="C4074" s="2"/>
    </row>
    <row r="4075" spans="2:3" hidden="1">
      <c r="B4075" s="2"/>
      <c r="C4075" s="2"/>
    </row>
    <row r="4076" spans="2:3" hidden="1">
      <c r="B4076" s="2"/>
      <c r="C4076" s="2"/>
    </row>
    <row r="4077" spans="2:3" hidden="1">
      <c r="B4077" s="2"/>
      <c r="C4077" s="2"/>
    </row>
    <row r="4078" spans="2:3" hidden="1">
      <c r="B4078" s="2"/>
      <c r="C4078" s="2"/>
    </row>
    <row r="4079" spans="2:3" hidden="1">
      <c r="B4079" s="2"/>
      <c r="C4079" s="2"/>
    </row>
    <row r="4080" spans="2:3" hidden="1">
      <c r="B4080" s="2"/>
      <c r="C4080" s="2"/>
    </row>
    <row r="4081" spans="2:3" hidden="1">
      <c r="B4081" s="2"/>
      <c r="C4081" s="2"/>
    </row>
    <row r="4082" spans="2:3" hidden="1">
      <c r="B4082" s="2"/>
      <c r="C4082" s="2"/>
    </row>
    <row r="4083" spans="2:3" hidden="1">
      <c r="B4083" s="2"/>
      <c r="C4083" s="2"/>
    </row>
    <row r="4084" spans="2:3" hidden="1">
      <c r="B4084" s="2"/>
      <c r="C4084" s="2"/>
    </row>
    <row r="4085" spans="2:3" hidden="1">
      <c r="B4085" s="2"/>
      <c r="C4085" s="2"/>
    </row>
    <row r="4086" spans="2:3" hidden="1">
      <c r="B4086" s="2"/>
      <c r="C4086" s="2"/>
    </row>
    <row r="4087" spans="2:3" hidden="1">
      <c r="B4087" s="2"/>
      <c r="C4087" s="2"/>
    </row>
    <row r="4088" spans="2:3" hidden="1">
      <c r="B4088" s="2"/>
      <c r="C4088" s="2"/>
    </row>
    <row r="4089" spans="2:3" hidden="1">
      <c r="B4089" s="2"/>
      <c r="C4089" s="2"/>
    </row>
    <row r="4090" spans="2:3" hidden="1">
      <c r="B4090" s="2"/>
      <c r="C4090" s="2"/>
    </row>
    <row r="4091" spans="2:3" hidden="1">
      <c r="B4091" s="2"/>
      <c r="C4091" s="2"/>
    </row>
    <row r="4092" spans="2:3" hidden="1">
      <c r="B4092" s="2"/>
      <c r="C4092" s="2"/>
    </row>
    <row r="4093" spans="2:3" hidden="1">
      <c r="B4093" s="2"/>
      <c r="C4093" s="2"/>
    </row>
    <row r="4094" spans="2:3" hidden="1">
      <c r="B4094" s="2"/>
      <c r="C4094" s="2"/>
    </row>
    <row r="4095" spans="2:3" hidden="1">
      <c r="B4095" s="2"/>
      <c r="C4095" s="2"/>
    </row>
    <row r="4096" spans="2:3" hidden="1">
      <c r="B4096" s="2"/>
      <c r="C4096" s="2"/>
    </row>
    <row r="4097" spans="2:3" hidden="1">
      <c r="B4097" s="2"/>
      <c r="C4097" s="2"/>
    </row>
    <row r="4098" spans="2:3" hidden="1">
      <c r="B4098" s="2"/>
      <c r="C4098" s="2"/>
    </row>
    <row r="4099" spans="2:3" hidden="1">
      <c r="B4099" s="2"/>
      <c r="C4099" s="2"/>
    </row>
    <row r="4100" spans="2:3" hidden="1">
      <c r="B4100" s="2"/>
      <c r="C4100" s="2"/>
    </row>
    <row r="4101" spans="2:3" hidden="1">
      <c r="B4101" s="2"/>
      <c r="C4101" s="2"/>
    </row>
    <row r="4102" spans="2:3" hidden="1">
      <c r="B4102" s="2"/>
      <c r="C4102" s="2"/>
    </row>
    <row r="4103" spans="2:3" hidden="1">
      <c r="B4103" s="2"/>
      <c r="C4103" s="2"/>
    </row>
    <row r="4104" spans="2:3" hidden="1">
      <c r="B4104" s="2"/>
      <c r="C4104" s="2"/>
    </row>
    <row r="4105" spans="2:3" hidden="1">
      <c r="B4105" s="2"/>
      <c r="C4105" s="2"/>
    </row>
    <row r="4106" spans="2:3" hidden="1">
      <c r="B4106" s="2"/>
      <c r="C4106" s="2"/>
    </row>
    <row r="4107" spans="2:3" hidden="1">
      <c r="B4107" s="2"/>
      <c r="C4107" s="2"/>
    </row>
    <row r="4108" spans="2:3" hidden="1">
      <c r="B4108" s="2"/>
      <c r="C4108" s="2"/>
    </row>
    <row r="4109" spans="2:3" hidden="1">
      <c r="B4109" s="2"/>
      <c r="C4109" s="2"/>
    </row>
    <row r="4110" spans="2:3" hidden="1">
      <c r="B4110" s="2"/>
      <c r="C4110" s="2"/>
    </row>
    <row r="4111" spans="2:3" hidden="1">
      <c r="B4111" s="2"/>
      <c r="C4111" s="2"/>
    </row>
    <row r="4112" spans="2:3" hidden="1">
      <c r="B4112" s="2"/>
      <c r="C4112" s="2"/>
    </row>
    <row r="4113" spans="2:3" hidden="1">
      <c r="B4113" s="2"/>
      <c r="C4113" s="2"/>
    </row>
    <row r="4114" spans="2:3" hidden="1">
      <c r="B4114" s="2"/>
      <c r="C4114" s="2"/>
    </row>
    <row r="4115" spans="2:3" hidden="1">
      <c r="B4115" s="2"/>
      <c r="C4115" s="2"/>
    </row>
    <row r="4116" spans="2:3" hidden="1">
      <c r="B4116" s="2"/>
      <c r="C4116" s="2"/>
    </row>
    <row r="4117" spans="2:3" hidden="1">
      <c r="B4117" s="2"/>
      <c r="C4117" s="2"/>
    </row>
    <row r="4118" spans="2:3" hidden="1">
      <c r="B4118" s="2"/>
      <c r="C4118" s="2"/>
    </row>
    <row r="4119" spans="2:3" hidden="1">
      <c r="B4119" s="2"/>
      <c r="C4119" s="2"/>
    </row>
    <row r="4120" spans="2:3" hidden="1">
      <c r="B4120" s="2"/>
      <c r="C4120" s="2"/>
    </row>
    <row r="4121" spans="2:3" hidden="1">
      <c r="B4121" s="2"/>
      <c r="C4121" s="2"/>
    </row>
    <row r="4122" spans="2:3" hidden="1">
      <c r="B4122" s="2"/>
      <c r="C4122" s="2"/>
    </row>
    <row r="4123" spans="2:3" hidden="1">
      <c r="B4123" s="2"/>
      <c r="C4123" s="2"/>
    </row>
    <row r="4124" spans="2:3" hidden="1">
      <c r="B4124" s="2"/>
      <c r="C4124" s="2"/>
    </row>
    <row r="4125" spans="2:3" hidden="1">
      <c r="B4125" s="2"/>
      <c r="C4125" s="2"/>
    </row>
    <row r="4126" spans="2:3" hidden="1">
      <c r="B4126" s="2"/>
      <c r="C4126" s="2"/>
    </row>
    <row r="4127" spans="2:3" hidden="1">
      <c r="B4127" s="2"/>
      <c r="C4127" s="2"/>
    </row>
    <row r="4128" spans="2:3" hidden="1">
      <c r="B4128" s="2"/>
      <c r="C4128" s="2"/>
    </row>
    <row r="4129" spans="2:3" hidden="1">
      <c r="B4129" s="2"/>
      <c r="C4129" s="2"/>
    </row>
    <row r="4130" spans="2:3" hidden="1">
      <c r="B4130" s="2"/>
      <c r="C4130" s="2"/>
    </row>
    <row r="4131" spans="2:3" hidden="1">
      <c r="B4131" s="2"/>
      <c r="C4131" s="2"/>
    </row>
    <row r="4132" spans="2:3" hidden="1">
      <c r="B4132" s="2"/>
      <c r="C4132" s="2"/>
    </row>
    <row r="4133" spans="2:3" hidden="1">
      <c r="B4133" s="2"/>
      <c r="C4133" s="2"/>
    </row>
    <row r="4134" spans="2:3" hidden="1">
      <c r="B4134" s="2"/>
      <c r="C4134" s="2"/>
    </row>
    <row r="4135" spans="2:3" hidden="1">
      <c r="B4135" s="2"/>
      <c r="C4135" s="2"/>
    </row>
    <row r="4136" spans="2:3" hidden="1">
      <c r="B4136" s="2"/>
      <c r="C4136" s="2"/>
    </row>
    <row r="4137" spans="2:3" hidden="1">
      <c r="B4137" s="2"/>
      <c r="C4137" s="2"/>
    </row>
    <row r="4138" spans="2:3" hidden="1">
      <c r="B4138" s="2"/>
      <c r="C4138" s="2"/>
    </row>
    <row r="4139" spans="2:3" hidden="1">
      <c r="B4139" s="2"/>
      <c r="C4139" s="2"/>
    </row>
    <row r="4140" spans="2:3" hidden="1">
      <c r="B4140" s="2"/>
      <c r="C4140" s="2"/>
    </row>
    <row r="4141" spans="2:3" hidden="1">
      <c r="B4141" s="2"/>
      <c r="C4141" s="2"/>
    </row>
    <row r="4142" spans="2:3" hidden="1">
      <c r="B4142" s="2"/>
      <c r="C4142" s="2"/>
    </row>
    <row r="4143" spans="2:3" hidden="1">
      <c r="B4143" s="2"/>
      <c r="C4143" s="2"/>
    </row>
    <row r="4144" spans="2:3" hidden="1">
      <c r="B4144" s="2"/>
      <c r="C4144" s="2"/>
    </row>
    <row r="4145" spans="2:3" hidden="1">
      <c r="B4145" s="2"/>
      <c r="C4145" s="2"/>
    </row>
    <row r="4146" spans="2:3" hidden="1">
      <c r="B4146" s="2"/>
      <c r="C4146" s="2"/>
    </row>
    <row r="4147" spans="2:3" hidden="1">
      <c r="B4147" s="2"/>
      <c r="C4147" s="2"/>
    </row>
    <row r="4148" spans="2:3" hidden="1">
      <c r="B4148" s="2"/>
      <c r="C4148" s="2"/>
    </row>
    <row r="4149" spans="2:3" hidden="1">
      <c r="B4149" s="2"/>
      <c r="C4149" s="2"/>
    </row>
    <row r="4150" spans="2:3" hidden="1">
      <c r="B4150" s="2"/>
      <c r="C4150" s="2"/>
    </row>
    <row r="4151" spans="2:3" hidden="1">
      <c r="B4151" s="2"/>
      <c r="C4151" s="2"/>
    </row>
    <row r="4152" spans="2:3" hidden="1">
      <c r="B4152" s="2"/>
      <c r="C4152" s="2"/>
    </row>
    <row r="4153" spans="2:3" hidden="1">
      <c r="B4153" s="2"/>
      <c r="C4153" s="2"/>
    </row>
    <row r="4154" spans="2:3" hidden="1">
      <c r="B4154" s="2"/>
      <c r="C4154" s="2"/>
    </row>
    <row r="4155" spans="2:3" hidden="1">
      <c r="B4155" s="2"/>
      <c r="C4155" s="2"/>
    </row>
    <row r="4156" spans="2:3" hidden="1">
      <c r="B4156" s="2"/>
      <c r="C4156" s="2"/>
    </row>
    <row r="4157" spans="2:3" hidden="1">
      <c r="B4157" s="2"/>
      <c r="C4157" s="2"/>
    </row>
    <row r="4158" spans="2:3" hidden="1">
      <c r="B4158" s="2"/>
      <c r="C4158" s="2"/>
    </row>
    <row r="4159" spans="2:3" hidden="1">
      <c r="B4159" s="2"/>
      <c r="C4159" s="2"/>
    </row>
    <row r="4160" spans="2:3" hidden="1">
      <c r="B4160" s="2"/>
      <c r="C4160" s="2"/>
    </row>
    <row r="4161" spans="2:3" hidden="1">
      <c r="B4161" s="2"/>
      <c r="C4161" s="2"/>
    </row>
    <row r="4162" spans="2:3" hidden="1">
      <c r="B4162" s="2"/>
      <c r="C4162" s="2"/>
    </row>
    <row r="4163" spans="2:3" hidden="1">
      <c r="B4163" s="2"/>
      <c r="C4163" s="2"/>
    </row>
    <row r="4164" spans="2:3" hidden="1">
      <c r="B4164" s="2"/>
      <c r="C4164" s="2"/>
    </row>
    <row r="4165" spans="2:3" hidden="1">
      <c r="B4165" s="2"/>
      <c r="C4165" s="2"/>
    </row>
    <row r="4166" spans="2:3" hidden="1">
      <c r="B4166" s="2"/>
      <c r="C4166" s="2"/>
    </row>
    <row r="4167" spans="2:3" hidden="1">
      <c r="B4167" s="2"/>
      <c r="C4167" s="2"/>
    </row>
    <row r="4168" spans="2:3" hidden="1">
      <c r="B4168" s="2"/>
      <c r="C4168" s="2"/>
    </row>
    <row r="4169" spans="2:3" hidden="1">
      <c r="B4169" s="2"/>
      <c r="C4169" s="2"/>
    </row>
    <row r="4170" spans="2:3" hidden="1">
      <c r="B4170" s="2"/>
      <c r="C4170" s="2"/>
    </row>
    <row r="4171" spans="2:3" hidden="1">
      <c r="B4171" s="2"/>
      <c r="C4171" s="2"/>
    </row>
    <row r="4172" spans="2:3" hidden="1">
      <c r="B4172" s="2"/>
      <c r="C4172" s="2"/>
    </row>
    <row r="4173" spans="2:3" hidden="1">
      <c r="B4173" s="2"/>
      <c r="C4173" s="2"/>
    </row>
    <row r="4174" spans="2:3" hidden="1">
      <c r="B4174" s="2"/>
      <c r="C4174" s="2"/>
    </row>
    <row r="4175" spans="2:3" hidden="1">
      <c r="B4175" s="2"/>
      <c r="C4175" s="2"/>
    </row>
    <row r="4176" spans="2:3" hidden="1">
      <c r="B4176" s="2"/>
      <c r="C4176" s="2"/>
    </row>
    <row r="4177" spans="2:3" hidden="1">
      <c r="B4177" s="2"/>
      <c r="C4177" s="2"/>
    </row>
    <row r="4178" spans="2:3" hidden="1">
      <c r="B4178" s="2"/>
      <c r="C4178" s="2"/>
    </row>
    <row r="4179" spans="2:3" hidden="1">
      <c r="B4179" s="2"/>
      <c r="C4179" s="2"/>
    </row>
    <row r="4180" spans="2:3" hidden="1">
      <c r="B4180" s="2"/>
      <c r="C4180" s="2"/>
    </row>
    <row r="4181" spans="2:3" hidden="1">
      <c r="B4181" s="2"/>
      <c r="C4181" s="2"/>
    </row>
    <row r="4182" spans="2:3" hidden="1">
      <c r="B4182" s="2"/>
      <c r="C4182" s="2"/>
    </row>
    <row r="4183" spans="2:3" hidden="1">
      <c r="B4183" s="2"/>
      <c r="C4183" s="2"/>
    </row>
    <row r="4184" spans="2:3" hidden="1">
      <c r="B4184" s="2"/>
      <c r="C4184" s="2"/>
    </row>
    <row r="4185" spans="2:3" hidden="1">
      <c r="B4185" s="2"/>
      <c r="C4185" s="2"/>
    </row>
    <row r="4186" spans="2:3" hidden="1">
      <c r="B4186" s="2"/>
      <c r="C4186" s="2"/>
    </row>
    <row r="4187" spans="2:3" hidden="1">
      <c r="B4187" s="2"/>
      <c r="C4187" s="2"/>
    </row>
    <row r="4188" spans="2:3" hidden="1">
      <c r="B4188" s="2"/>
      <c r="C4188" s="2"/>
    </row>
    <row r="4189" spans="2:3" hidden="1">
      <c r="B4189" s="2"/>
      <c r="C4189" s="2"/>
    </row>
    <row r="4190" spans="2:3" hidden="1">
      <c r="B4190" s="2"/>
      <c r="C4190" s="2"/>
    </row>
    <row r="4191" spans="2:3" hidden="1">
      <c r="B4191" s="2"/>
      <c r="C4191" s="2"/>
    </row>
    <row r="4192" spans="2:3" hidden="1">
      <c r="B4192" s="2"/>
      <c r="C4192" s="2"/>
    </row>
    <row r="4193" spans="2:3" hidden="1">
      <c r="B4193" s="2"/>
      <c r="C4193" s="2"/>
    </row>
    <row r="4194" spans="2:3" hidden="1">
      <c r="B4194" s="2"/>
      <c r="C4194" s="2"/>
    </row>
    <row r="4195" spans="2:3" hidden="1">
      <c r="B4195" s="2"/>
      <c r="C4195" s="2"/>
    </row>
    <row r="4196" spans="2:3" hidden="1">
      <c r="B4196" s="2"/>
      <c r="C4196" s="2"/>
    </row>
    <row r="4197" spans="2:3" hidden="1">
      <c r="B4197" s="2"/>
      <c r="C4197" s="2"/>
    </row>
    <row r="4198" spans="2:3" hidden="1">
      <c r="B4198" s="2"/>
      <c r="C4198" s="2"/>
    </row>
    <row r="4199" spans="2:3" hidden="1">
      <c r="B4199" s="2"/>
      <c r="C4199" s="2"/>
    </row>
    <row r="4200" spans="2:3" hidden="1">
      <c r="B4200" s="2"/>
      <c r="C4200" s="2"/>
    </row>
    <row r="4201" spans="2:3" hidden="1">
      <c r="B4201" s="2"/>
      <c r="C4201" s="2"/>
    </row>
    <row r="4202" spans="2:3" hidden="1">
      <c r="B4202" s="2"/>
      <c r="C4202" s="2"/>
    </row>
    <row r="4203" spans="2:3" hidden="1">
      <c r="B4203" s="2"/>
      <c r="C4203" s="2"/>
    </row>
    <row r="4204" spans="2:3" hidden="1">
      <c r="B4204" s="2"/>
      <c r="C4204" s="2"/>
    </row>
    <row r="4205" spans="2:3" hidden="1">
      <c r="B4205" s="2"/>
      <c r="C4205" s="2"/>
    </row>
    <row r="4206" spans="2:3" hidden="1">
      <c r="B4206" s="2"/>
      <c r="C4206" s="2"/>
    </row>
    <row r="4207" spans="2:3" hidden="1">
      <c r="B4207" s="2"/>
      <c r="C4207" s="2"/>
    </row>
    <row r="4208" spans="2:3" hidden="1">
      <c r="B4208" s="2"/>
      <c r="C4208" s="2"/>
    </row>
    <row r="4209" spans="2:3" hidden="1">
      <c r="B4209" s="2"/>
      <c r="C4209" s="2"/>
    </row>
    <row r="4210" spans="2:3" hidden="1">
      <c r="B4210" s="2"/>
      <c r="C4210" s="2"/>
    </row>
    <row r="4211" spans="2:3" hidden="1">
      <c r="B4211" s="2"/>
      <c r="C4211" s="2"/>
    </row>
    <row r="4212" spans="2:3" hidden="1">
      <c r="B4212" s="2"/>
      <c r="C4212" s="2"/>
    </row>
    <row r="4213" spans="2:3" hidden="1">
      <c r="B4213" s="2"/>
      <c r="C4213" s="2"/>
    </row>
    <row r="4214" spans="2:3" hidden="1">
      <c r="B4214" s="2"/>
      <c r="C4214" s="2"/>
    </row>
    <row r="4215" spans="2:3" hidden="1">
      <c r="B4215" s="2"/>
      <c r="C4215" s="2"/>
    </row>
    <row r="4216" spans="2:3" hidden="1">
      <c r="B4216" s="2"/>
      <c r="C4216" s="2"/>
    </row>
    <row r="4217" spans="2:3" hidden="1">
      <c r="B4217" s="2"/>
      <c r="C4217" s="2"/>
    </row>
    <row r="4218" spans="2:3" hidden="1">
      <c r="B4218" s="2"/>
      <c r="C4218" s="2"/>
    </row>
    <row r="4219" spans="2:3" hidden="1">
      <c r="B4219" s="2"/>
      <c r="C4219" s="2"/>
    </row>
    <row r="4220" spans="2:3" hidden="1">
      <c r="B4220" s="2"/>
      <c r="C4220" s="2"/>
    </row>
    <row r="4221" spans="2:3" hidden="1">
      <c r="B4221" s="2"/>
      <c r="C4221" s="2"/>
    </row>
    <row r="4222" spans="2:3" hidden="1">
      <c r="B4222" s="2"/>
      <c r="C4222" s="2"/>
    </row>
    <row r="4223" spans="2:3" hidden="1">
      <c r="B4223" s="2"/>
      <c r="C4223" s="2"/>
    </row>
    <row r="4224" spans="2:3" hidden="1">
      <c r="B4224" s="2"/>
      <c r="C4224" s="2"/>
    </row>
    <row r="4225" spans="2:3" hidden="1">
      <c r="B4225" s="2"/>
      <c r="C4225" s="2"/>
    </row>
    <row r="4226" spans="2:3" hidden="1">
      <c r="B4226" s="2"/>
      <c r="C4226" s="2"/>
    </row>
    <row r="4227" spans="2:3" hidden="1">
      <c r="B4227" s="2"/>
      <c r="C4227" s="2"/>
    </row>
    <row r="4228" spans="2:3" hidden="1">
      <c r="B4228" s="2"/>
      <c r="C4228" s="2"/>
    </row>
    <row r="4229" spans="2:3" hidden="1">
      <c r="B4229" s="2"/>
      <c r="C4229" s="2"/>
    </row>
    <row r="4230" spans="2:3" hidden="1">
      <c r="B4230" s="2"/>
      <c r="C4230" s="2"/>
    </row>
    <row r="4231" spans="2:3" hidden="1">
      <c r="B4231" s="2"/>
      <c r="C4231" s="2"/>
    </row>
    <row r="4232" spans="2:3" hidden="1">
      <c r="B4232" s="2"/>
      <c r="C4232" s="2"/>
    </row>
    <row r="4233" spans="2:3" hidden="1">
      <c r="B4233" s="2"/>
      <c r="C4233" s="2"/>
    </row>
    <row r="4234" spans="2:3" hidden="1">
      <c r="B4234" s="2"/>
      <c r="C4234" s="2"/>
    </row>
    <row r="4235" spans="2:3" hidden="1">
      <c r="B4235" s="2"/>
      <c r="C4235" s="2"/>
    </row>
    <row r="4236" spans="2:3" hidden="1">
      <c r="B4236" s="2"/>
      <c r="C4236" s="2"/>
    </row>
    <row r="4237" spans="2:3" hidden="1">
      <c r="B4237" s="2"/>
      <c r="C4237" s="2"/>
    </row>
    <row r="4238" spans="2:3" hidden="1">
      <c r="B4238" s="2"/>
      <c r="C4238" s="2"/>
    </row>
    <row r="4239" spans="2:3" hidden="1">
      <c r="B4239" s="2"/>
      <c r="C4239" s="2"/>
    </row>
    <row r="4240" spans="2:3" hidden="1">
      <c r="B4240" s="2"/>
      <c r="C4240" s="2"/>
    </row>
    <row r="4241" spans="2:3" hidden="1">
      <c r="B4241" s="2"/>
      <c r="C4241" s="2"/>
    </row>
    <row r="4242" spans="2:3" hidden="1">
      <c r="B4242" s="2"/>
      <c r="C4242" s="2"/>
    </row>
    <row r="4243" spans="2:3" hidden="1">
      <c r="B4243" s="2"/>
      <c r="C4243" s="2"/>
    </row>
    <row r="4244" spans="2:3" hidden="1">
      <c r="B4244" s="2"/>
      <c r="C4244" s="2"/>
    </row>
    <row r="4245" spans="2:3" hidden="1">
      <c r="B4245" s="2"/>
      <c r="C4245" s="2"/>
    </row>
    <row r="4246" spans="2:3" hidden="1">
      <c r="B4246" s="2"/>
      <c r="C4246" s="2"/>
    </row>
    <row r="4247" spans="2:3" hidden="1">
      <c r="B4247" s="2"/>
      <c r="C4247" s="2"/>
    </row>
    <row r="4248" spans="2:3" hidden="1">
      <c r="B4248" s="2"/>
      <c r="C4248" s="2"/>
    </row>
    <row r="4249" spans="2:3" hidden="1">
      <c r="B4249" s="2"/>
      <c r="C4249" s="2"/>
    </row>
    <row r="4250" spans="2:3" hidden="1">
      <c r="B4250" s="2"/>
      <c r="C4250" s="2"/>
    </row>
    <row r="4251" spans="2:3" hidden="1">
      <c r="B4251" s="2"/>
      <c r="C4251" s="2"/>
    </row>
    <row r="4252" spans="2:3" hidden="1">
      <c r="B4252" s="2"/>
      <c r="C4252" s="2"/>
    </row>
    <row r="4253" spans="2:3" hidden="1">
      <c r="B4253" s="2"/>
      <c r="C4253" s="2"/>
    </row>
    <row r="4254" spans="2:3" hidden="1">
      <c r="B4254" s="2"/>
      <c r="C4254" s="2"/>
    </row>
    <row r="4255" spans="2:3" hidden="1">
      <c r="B4255" s="2"/>
      <c r="C4255" s="2"/>
    </row>
    <row r="4256" spans="2:3" hidden="1">
      <c r="B4256" s="2"/>
      <c r="C4256" s="2"/>
    </row>
    <row r="4257" spans="2:3" hidden="1">
      <c r="B4257" s="2"/>
      <c r="C4257" s="2"/>
    </row>
    <row r="4258" spans="2:3" hidden="1">
      <c r="B4258" s="2"/>
      <c r="C4258" s="2"/>
    </row>
    <row r="4259" spans="2:3" hidden="1">
      <c r="B4259" s="2"/>
      <c r="C4259" s="2"/>
    </row>
    <row r="4260" spans="2:3" hidden="1">
      <c r="B4260" s="2"/>
      <c r="C4260" s="2"/>
    </row>
    <row r="4261" spans="2:3" hidden="1">
      <c r="B4261" s="2"/>
      <c r="C4261" s="2"/>
    </row>
    <row r="4262" spans="2:3" hidden="1">
      <c r="B4262" s="2"/>
      <c r="C4262" s="2"/>
    </row>
    <row r="4263" spans="2:3" hidden="1">
      <c r="B4263" s="2"/>
      <c r="C4263" s="2"/>
    </row>
    <row r="4264" spans="2:3" hidden="1">
      <c r="B4264" s="2"/>
      <c r="C4264" s="2"/>
    </row>
    <row r="4265" spans="2:3" hidden="1">
      <c r="B4265" s="2"/>
      <c r="C4265" s="2"/>
    </row>
    <row r="4266" spans="2:3" hidden="1">
      <c r="B4266" s="2"/>
      <c r="C4266" s="2"/>
    </row>
    <row r="4267" spans="2:3" hidden="1">
      <c r="B4267" s="2"/>
      <c r="C4267" s="2"/>
    </row>
    <row r="4268" spans="2:3" hidden="1">
      <c r="B4268" s="2"/>
      <c r="C4268" s="2"/>
    </row>
    <row r="4269" spans="2:3" hidden="1">
      <c r="B4269" s="2"/>
      <c r="C4269" s="2"/>
    </row>
    <row r="4270" spans="2:3" hidden="1">
      <c r="B4270" s="2"/>
      <c r="C4270" s="2"/>
    </row>
    <row r="4271" spans="2:3" hidden="1">
      <c r="B4271" s="2"/>
      <c r="C4271" s="2"/>
    </row>
    <row r="4272" spans="2:3" hidden="1">
      <c r="B4272" s="2"/>
      <c r="C4272" s="2"/>
    </row>
    <row r="4273" spans="2:3" hidden="1">
      <c r="B4273" s="2"/>
      <c r="C4273" s="2"/>
    </row>
    <row r="4274" spans="2:3" hidden="1">
      <c r="B4274" s="2"/>
      <c r="C4274" s="2"/>
    </row>
    <row r="4275" spans="2:3" hidden="1">
      <c r="B4275" s="2"/>
      <c r="C4275" s="2"/>
    </row>
    <row r="4276" spans="2:3" hidden="1">
      <c r="B4276" s="2"/>
      <c r="C4276" s="2"/>
    </row>
    <row r="4277" spans="2:3" hidden="1">
      <c r="B4277" s="2"/>
      <c r="C4277" s="2"/>
    </row>
    <row r="4278" spans="2:3" hidden="1">
      <c r="B4278" s="2"/>
      <c r="C4278" s="2"/>
    </row>
    <row r="4279" spans="2:3" hidden="1">
      <c r="B4279" s="2"/>
      <c r="C4279" s="2"/>
    </row>
    <row r="4280" spans="2:3" hidden="1">
      <c r="B4280" s="2"/>
      <c r="C4280" s="2"/>
    </row>
    <row r="4281" spans="2:3" hidden="1">
      <c r="B4281" s="2"/>
      <c r="C4281" s="2"/>
    </row>
    <row r="4282" spans="2:3" hidden="1">
      <c r="B4282" s="2"/>
      <c r="C4282" s="2"/>
    </row>
    <row r="4283" spans="2:3" hidden="1">
      <c r="B4283" s="2"/>
      <c r="C4283" s="2"/>
    </row>
    <row r="4284" spans="2:3" hidden="1">
      <c r="B4284" s="2"/>
      <c r="C4284" s="2"/>
    </row>
    <row r="4285" spans="2:3" hidden="1">
      <c r="B4285" s="2"/>
      <c r="C4285" s="2"/>
    </row>
    <row r="4286" spans="2:3" hidden="1">
      <c r="B4286" s="2"/>
      <c r="C4286" s="2"/>
    </row>
    <row r="4287" spans="2:3" hidden="1">
      <c r="B4287" s="2"/>
      <c r="C4287" s="2"/>
    </row>
    <row r="4288" spans="2:3" hidden="1">
      <c r="B4288" s="2"/>
      <c r="C4288" s="2"/>
    </row>
    <row r="4289" spans="2:3" hidden="1">
      <c r="B4289" s="2"/>
      <c r="C4289" s="2"/>
    </row>
    <row r="4290" spans="2:3" hidden="1">
      <c r="B4290" s="2"/>
      <c r="C4290" s="2"/>
    </row>
    <row r="4291" spans="2:3" hidden="1">
      <c r="B4291" s="2"/>
      <c r="C4291" s="2"/>
    </row>
    <row r="4292" spans="2:3" hidden="1">
      <c r="B4292" s="2"/>
      <c r="C4292" s="2"/>
    </row>
    <row r="4293" spans="2:3" hidden="1">
      <c r="B4293" s="2"/>
      <c r="C4293" s="2"/>
    </row>
    <row r="4294" spans="2:3" hidden="1">
      <c r="B4294" s="2"/>
      <c r="C4294" s="2"/>
    </row>
    <row r="4295" spans="2:3" hidden="1">
      <c r="B4295" s="2"/>
      <c r="C4295" s="2"/>
    </row>
    <row r="4296" spans="2:3" hidden="1">
      <c r="B4296" s="2"/>
      <c r="C4296" s="2"/>
    </row>
    <row r="4297" spans="2:3" hidden="1">
      <c r="B4297" s="2"/>
      <c r="C4297" s="2"/>
    </row>
    <row r="4298" spans="2:3" hidden="1">
      <c r="B4298" s="2"/>
      <c r="C4298" s="2"/>
    </row>
    <row r="4299" spans="2:3" hidden="1">
      <c r="B4299" s="2"/>
      <c r="C4299" s="2"/>
    </row>
    <row r="4300" spans="2:3" hidden="1">
      <c r="B4300" s="2"/>
      <c r="C4300" s="2"/>
    </row>
    <row r="4301" spans="2:3" hidden="1">
      <c r="B4301" s="2"/>
      <c r="C4301" s="2"/>
    </row>
    <row r="4302" spans="2:3" hidden="1">
      <c r="B4302" s="2"/>
      <c r="C4302" s="2"/>
    </row>
    <row r="4303" spans="2:3" hidden="1">
      <c r="B4303" s="2"/>
      <c r="C4303" s="2"/>
    </row>
    <row r="4304" spans="2:3" hidden="1">
      <c r="B4304" s="2"/>
      <c r="C4304" s="2"/>
    </row>
    <row r="4305" spans="2:3" hidden="1">
      <c r="B4305" s="2"/>
      <c r="C4305" s="2"/>
    </row>
    <row r="4306" spans="2:3" hidden="1">
      <c r="B4306" s="2"/>
      <c r="C4306" s="2"/>
    </row>
    <row r="4307" spans="2:3" hidden="1">
      <c r="B4307" s="2"/>
      <c r="C4307" s="2"/>
    </row>
    <row r="4308" spans="2:3" hidden="1">
      <c r="B4308" s="2"/>
      <c r="C4308" s="2"/>
    </row>
    <row r="4309" spans="2:3" hidden="1">
      <c r="B4309" s="2"/>
      <c r="C4309" s="2"/>
    </row>
    <row r="4310" spans="2:3" hidden="1">
      <c r="B4310" s="2"/>
      <c r="C4310" s="2"/>
    </row>
    <row r="4311" spans="2:3" hidden="1">
      <c r="B4311" s="2"/>
      <c r="C4311" s="2"/>
    </row>
    <row r="4312" spans="2:3" hidden="1">
      <c r="B4312" s="2"/>
      <c r="C4312" s="2"/>
    </row>
    <row r="4313" spans="2:3" hidden="1">
      <c r="B4313" s="2"/>
      <c r="C4313" s="2"/>
    </row>
    <row r="4314" spans="2:3" hidden="1">
      <c r="B4314" s="2"/>
      <c r="C4314" s="2"/>
    </row>
    <row r="4315" spans="2:3" hidden="1">
      <c r="B4315" s="2"/>
      <c r="C4315" s="2"/>
    </row>
    <row r="4316" spans="2:3" hidden="1">
      <c r="B4316" s="2"/>
      <c r="C4316" s="2"/>
    </row>
    <row r="4317" spans="2:3" hidden="1">
      <c r="B4317" s="2"/>
      <c r="C4317" s="2"/>
    </row>
    <row r="4318" spans="2:3" hidden="1">
      <c r="B4318" s="2"/>
      <c r="C4318" s="2"/>
    </row>
    <row r="4319" spans="2:3" hidden="1">
      <c r="B4319" s="2"/>
      <c r="C4319" s="2"/>
    </row>
    <row r="4320" spans="2:3" hidden="1">
      <c r="B4320" s="2"/>
      <c r="C4320" s="2"/>
    </row>
    <row r="4321" spans="2:3" hidden="1">
      <c r="B4321" s="2"/>
      <c r="C4321" s="2"/>
    </row>
    <row r="4322" spans="2:3" hidden="1">
      <c r="B4322" s="2"/>
      <c r="C4322" s="2"/>
    </row>
    <row r="4323" spans="2:3" hidden="1">
      <c r="B4323" s="2"/>
      <c r="C4323" s="2"/>
    </row>
    <row r="4324" spans="2:3" hidden="1">
      <c r="B4324" s="2"/>
      <c r="C4324" s="2"/>
    </row>
    <row r="4325" spans="2:3" hidden="1">
      <c r="B4325" s="2"/>
      <c r="C4325" s="2"/>
    </row>
    <row r="4326" spans="2:3" hidden="1">
      <c r="B4326" s="2"/>
      <c r="C4326" s="2"/>
    </row>
    <row r="4327" spans="2:3" hidden="1">
      <c r="B4327" s="2"/>
      <c r="C4327" s="2"/>
    </row>
    <row r="4328" spans="2:3" hidden="1">
      <c r="B4328" s="2"/>
      <c r="C4328" s="2"/>
    </row>
    <row r="4329" spans="2:3" hidden="1">
      <c r="B4329" s="2"/>
      <c r="C4329" s="2"/>
    </row>
    <row r="4330" spans="2:3" hidden="1">
      <c r="B4330" s="2"/>
      <c r="C4330" s="2"/>
    </row>
    <row r="4331" spans="2:3" hidden="1">
      <c r="B4331" s="2"/>
      <c r="C4331" s="2"/>
    </row>
    <row r="4332" spans="2:3" hidden="1">
      <c r="B4332" s="2"/>
      <c r="C4332" s="2"/>
    </row>
    <row r="4333" spans="2:3" hidden="1">
      <c r="B4333" s="2"/>
      <c r="C4333" s="2"/>
    </row>
    <row r="4334" spans="2:3" hidden="1">
      <c r="B4334" s="2"/>
      <c r="C4334" s="2"/>
    </row>
    <row r="4335" spans="2:3" hidden="1">
      <c r="B4335" s="2"/>
      <c r="C4335" s="2"/>
    </row>
    <row r="4336" spans="2:3" hidden="1">
      <c r="B4336" s="2"/>
      <c r="C4336" s="2"/>
    </row>
    <row r="4337" spans="2:3" hidden="1">
      <c r="B4337" s="2"/>
      <c r="C4337" s="2"/>
    </row>
    <row r="4338" spans="2:3" hidden="1">
      <c r="B4338" s="2"/>
      <c r="C4338" s="2"/>
    </row>
    <row r="4339" spans="2:3" hidden="1">
      <c r="B4339" s="2"/>
      <c r="C4339" s="2"/>
    </row>
    <row r="4340" spans="2:3" hidden="1">
      <c r="B4340" s="2"/>
      <c r="C4340" s="2"/>
    </row>
    <row r="4341" spans="2:3" hidden="1">
      <c r="B4341" s="2"/>
      <c r="C4341" s="2"/>
    </row>
    <row r="4342" spans="2:3" hidden="1">
      <c r="B4342" s="2"/>
      <c r="C4342" s="2"/>
    </row>
    <row r="4343" spans="2:3" hidden="1">
      <c r="B4343" s="2"/>
      <c r="C4343" s="2"/>
    </row>
    <row r="4344" spans="2:3" hidden="1">
      <c r="B4344" s="2"/>
      <c r="C4344" s="2"/>
    </row>
    <row r="4345" spans="2:3" hidden="1">
      <c r="B4345" s="2"/>
      <c r="C4345" s="2"/>
    </row>
    <row r="4346" spans="2:3" hidden="1">
      <c r="B4346" s="2"/>
      <c r="C4346" s="2"/>
    </row>
    <row r="4347" spans="2:3" hidden="1">
      <c r="B4347" s="2"/>
      <c r="C4347" s="2"/>
    </row>
    <row r="4348" spans="2:3" hidden="1">
      <c r="B4348" s="2"/>
      <c r="C4348" s="2"/>
    </row>
    <row r="4349" spans="2:3" hidden="1">
      <c r="B4349" s="2"/>
      <c r="C4349" s="2"/>
    </row>
    <row r="4350" spans="2:3" hidden="1">
      <c r="B4350" s="2"/>
      <c r="C4350" s="2"/>
    </row>
    <row r="4351" spans="2:3" hidden="1">
      <c r="B4351" s="2"/>
      <c r="C4351" s="2"/>
    </row>
    <row r="4352" spans="2:3" hidden="1">
      <c r="B4352" s="2"/>
      <c r="C4352" s="2"/>
    </row>
    <row r="4353" spans="2:3" hidden="1">
      <c r="B4353" s="2"/>
      <c r="C4353" s="2"/>
    </row>
    <row r="4354" spans="2:3" hidden="1">
      <c r="B4354" s="2"/>
      <c r="C4354" s="2"/>
    </row>
    <row r="4355" spans="2:3" hidden="1">
      <c r="B4355" s="2"/>
      <c r="C4355" s="2"/>
    </row>
    <row r="4356" spans="2:3" hidden="1">
      <c r="B4356" s="2"/>
      <c r="C4356" s="2"/>
    </row>
    <row r="4357" spans="2:3" hidden="1">
      <c r="B4357" s="2"/>
      <c r="C4357" s="2"/>
    </row>
    <row r="4358" spans="2:3" hidden="1">
      <c r="B4358" s="2"/>
      <c r="C4358" s="2"/>
    </row>
    <row r="4359" spans="2:3" hidden="1">
      <c r="B4359" s="2"/>
      <c r="C4359" s="2"/>
    </row>
    <row r="4360" spans="2:3" hidden="1">
      <c r="B4360" s="2"/>
      <c r="C4360" s="2"/>
    </row>
    <row r="4361" spans="2:3" hidden="1">
      <c r="B4361" s="2"/>
      <c r="C4361" s="2"/>
    </row>
    <row r="4362" spans="2:3" hidden="1">
      <c r="B4362" s="2"/>
      <c r="C4362" s="2"/>
    </row>
    <row r="4363" spans="2:3" hidden="1">
      <c r="B4363" s="2"/>
      <c r="C4363" s="2"/>
    </row>
    <row r="4364" spans="2:3" hidden="1">
      <c r="B4364" s="2"/>
      <c r="C4364" s="2"/>
    </row>
    <row r="4365" spans="2:3" hidden="1">
      <c r="B4365" s="2"/>
      <c r="C4365" s="2"/>
    </row>
    <row r="4366" spans="2:3" hidden="1">
      <c r="B4366" s="2"/>
      <c r="C4366" s="2"/>
    </row>
    <row r="4367" spans="2:3" hidden="1">
      <c r="B4367" s="2"/>
      <c r="C4367" s="2"/>
    </row>
    <row r="4368" spans="2:3" hidden="1">
      <c r="B4368" s="2"/>
      <c r="C4368" s="2"/>
    </row>
    <row r="4369" spans="2:3" hidden="1">
      <c r="B4369" s="2"/>
      <c r="C4369" s="2"/>
    </row>
    <row r="4370" spans="2:3" hidden="1">
      <c r="B4370" s="2"/>
      <c r="C4370" s="2"/>
    </row>
    <row r="4371" spans="2:3" hidden="1">
      <c r="B4371" s="2"/>
      <c r="C4371" s="2"/>
    </row>
    <row r="4372" spans="2:3" hidden="1">
      <c r="B4372" s="2"/>
      <c r="C4372" s="2"/>
    </row>
    <row r="4373" spans="2:3" hidden="1">
      <c r="B4373" s="2"/>
      <c r="C4373" s="2"/>
    </row>
    <row r="4374" spans="2:3" hidden="1">
      <c r="B4374" s="2"/>
      <c r="C4374" s="2"/>
    </row>
    <row r="4375" spans="2:3" hidden="1">
      <c r="B4375" s="2"/>
      <c r="C4375" s="2"/>
    </row>
    <row r="4376" spans="2:3" hidden="1">
      <c r="B4376" s="2"/>
      <c r="C4376" s="2"/>
    </row>
    <row r="4377" spans="2:3" hidden="1">
      <c r="B4377" s="2"/>
      <c r="C4377" s="2"/>
    </row>
    <row r="4378" spans="2:3" hidden="1">
      <c r="B4378" s="2"/>
      <c r="C4378" s="2"/>
    </row>
    <row r="4379" spans="2:3" hidden="1">
      <c r="B4379" s="2"/>
      <c r="C4379" s="2"/>
    </row>
    <row r="4380" spans="2:3" hidden="1">
      <c r="B4380" s="2"/>
      <c r="C4380" s="2"/>
    </row>
    <row r="4381" spans="2:3" hidden="1">
      <c r="B4381" s="2"/>
      <c r="C4381" s="2"/>
    </row>
    <row r="4382" spans="2:3" hidden="1">
      <c r="B4382" s="2"/>
      <c r="C4382" s="2"/>
    </row>
    <row r="4383" spans="2:3" hidden="1">
      <c r="B4383" s="2"/>
      <c r="C4383" s="2"/>
    </row>
    <row r="4384" spans="2:3" hidden="1">
      <c r="B4384" s="2"/>
      <c r="C4384" s="2"/>
    </row>
    <row r="4385" spans="2:3" hidden="1">
      <c r="B4385" s="2"/>
      <c r="C4385" s="2"/>
    </row>
    <row r="4386" spans="2:3" hidden="1">
      <c r="B4386" s="2"/>
      <c r="C4386" s="2"/>
    </row>
    <row r="4387" spans="2:3" hidden="1">
      <c r="B4387" s="2"/>
      <c r="C4387" s="2"/>
    </row>
    <row r="4388" spans="2:3" hidden="1">
      <c r="B4388" s="2"/>
      <c r="C4388" s="2"/>
    </row>
    <row r="4389" spans="2:3" hidden="1">
      <c r="B4389" s="2"/>
      <c r="C4389" s="2"/>
    </row>
    <row r="4390" spans="2:3" hidden="1">
      <c r="B4390" s="2"/>
      <c r="C4390" s="2"/>
    </row>
    <row r="4391" spans="2:3" hidden="1">
      <c r="B4391" s="2"/>
      <c r="C4391" s="2"/>
    </row>
    <row r="4392" spans="2:3" hidden="1">
      <c r="B4392" s="2"/>
      <c r="C4392" s="2"/>
    </row>
    <row r="4393" spans="2:3" hidden="1">
      <c r="B4393" s="2"/>
      <c r="C4393" s="2"/>
    </row>
    <row r="4394" spans="2:3" hidden="1">
      <c r="B4394" s="2"/>
      <c r="C4394" s="2"/>
    </row>
    <row r="4395" spans="2:3" hidden="1">
      <c r="B4395" s="2"/>
      <c r="C4395" s="2"/>
    </row>
    <row r="4396" spans="2:3" hidden="1">
      <c r="B4396" s="2"/>
      <c r="C4396" s="2"/>
    </row>
    <row r="4397" spans="2:3" hidden="1">
      <c r="B4397" s="2"/>
      <c r="C4397" s="2"/>
    </row>
    <row r="4398" spans="2:3" hidden="1">
      <c r="B4398" s="2"/>
      <c r="C4398" s="2"/>
    </row>
    <row r="4399" spans="2:3" hidden="1">
      <c r="B4399" s="2"/>
      <c r="C4399" s="2"/>
    </row>
    <row r="4400" spans="2:3" hidden="1">
      <c r="B4400" s="2"/>
      <c r="C4400" s="2"/>
    </row>
    <row r="4401" spans="2:3" hidden="1">
      <c r="B4401" s="2"/>
      <c r="C4401" s="2"/>
    </row>
    <row r="4402" spans="2:3" hidden="1">
      <c r="B4402" s="2"/>
      <c r="C4402" s="2"/>
    </row>
    <row r="4403" spans="2:3" hidden="1">
      <c r="B4403" s="2"/>
      <c r="C4403" s="2"/>
    </row>
    <row r="4404" spans="2:3" hidden="1">
      <c r="B4404" s="2"/>
      <c r="C4404" s="2"/>
    </row>
    <row r="4405" spans="2:3" hidden="1">
      <c r="B4405" s="2"/>
      <c r="C4405" s="2"/>
    </row>
    <row r="4406" spans="2:3" hidden="1">
      <c r="B4406" s="2"/>
      <c r="C4406" s="2"/>
    </row>
    <row r="4407" spans="2:3" hidden="1">
      <c r="B4407" s="2"/>
      <c r="C4407" s="2"/>
    </row>
    <row r="4408" spans="2:3" hidden="1">
      <c r="B4408" s="2"/>
      <c r="C4408" s="2"/>
    </row>
    <row r="4409" spans="2:3" hidden="1">
      <c r="B4409" s="2"/>
      <c r="C4409" s="2"/>
    </row>
    <row r="4410" spans="2:3" hidden="1">
      <c r="B4410" s="2"/>
      <c r="C4410" s="2"/>
    </row>
    <row r="4411" spans="2:3" hidden="1">
      <c r="B4411" s="2"/>
      <c r="C4411" s="2"/>
    </row>
    <row r="4412" spans="2:3" hidden="1">
      <c r="B4412" s="2"/>
      <c r="C4412" s="2"/>
    </row>
    <row r="4413" spans="2:3" hidden="1">
      <c r="B4413" s="2"/>
      <c r="C4413" s="2"/>
    </row>
    <row r="4414" spans="2:3" hidden="1">
      <c r="B4414" s="2"/>
      <c r="C4414" s="2"/>
    </row>
    <row r="4415" spans="2:3" hidden="1">
      <c r="B4415" s="2"/>
      <c r="C4415" s="2"/>
    </row>
    <row r="4416" spans="2:3" hidden="1">
      <c r="B4416" s="2"/>
      <c r="C4416" s="2"/>
    </row>
    <row r="4417" spans="2:3" hidden="1">
      <c r="B4417" s="2"/>
      <c r="C4417" s="2"/>
    </row>
    <row r="4418" spans="2:3" hidden="1">
      <c r="B4418" s="2"/>
      <c r="C4418" s="2"/>
    </row>
    <row r="4419" spans="2:3" hidden="1">
      <c r="B4419" s="2"/>
      <c r="C4419" s="2"/>
    </row>
    <row r="4420" spans="2:3" hidden="1">
      <c r="B4420" s="2"/>
      <c r="C4420" s="2"/>
    </row>
    <row r="4421" spans="2:3" hidden="1">
      <c r="B4421" s="2"/>
      <c r="C4421" s="2"/>
    </row>
    <row r="4422" spans="2:3" hidden="1">
      <c r="B4422" s="2"/>
      <c r="C4422" s="2"/>
    </row>
    <row r="4423" spans="2:3" hidden="1">
      <c r="B4423" s="2"/>
      <c r="C4423" s="2"/>
    </row>
    <row r="4424" spans="2:3" hidden="1">
      <c r="B4424" s="2"/>
      <c r="C4424" s="2"/>
    </row>
    <row r="4425" spans="2:3" hidden="1">
      <c r="B4425" s="2"/>
      <c r="C4425" s="2"/>
    </row>
    <row r="4426" spans="2:3" hidden="1">
      <c r="B4426" s="2"/>
      <c r="C4426" s="2"/>
    </row>
    <row r="4427" spans="2:3" hidden="1">
      <c r="B4427" s="2"/>
      <c r="C4427" s="2"/>
    </row>
    <row r="4428" spans="2:3" hidden="1">
      <c r="B4428" s="2"/>
      <c r="C4428" s="2"/>
    </row>
    <row r="4429" spans="2:3" hidden="1">
      <c r="B4429" s="2"/>
      <c r="C4429" s="2"/>
    </row>
    <row r="4430" spans="2:3" hidden="1">
      <c r="B4430" s="2"/>
      <c r="C4430" s="2"/>
    </row>
    <row r="4431" spans="2:3" hidden="1">
      <c r="B4431" s="2"/>
      <c r="C4431" s="2"/>
    </row>
    <row r="4432" spans="2:3" hidden="1">
      <c r="B4432" s="2"/>
      <c r="C4432" s="2"/>
    </row>
    <row r="4433" spans="2:3" hidden="1">
      <c r="B4433" s="2"/>
      <c r="C4433" s="2"/>
    </row>
    <row r="4434" spans="2:3" hidden="1">
      <c r="B4434" s="2"/>
      <c r="C4434" s="2"/>
    </row>
    <row r="4435" spans="2:3" hidden="1">
      <c r="B4435" s="2"/>
      <c r="C4435" s="2"/>
    </row>
    <row r="4436" spans="2:3" hidden="1">
      <c r="B4436" s="2"/>
      <c r="C4436" s="2"/>
    </row>
    <row r="4437" spans="2:3" hidden="1">
      <c r="B4437" s="2"/>
      <c r="C4437" s="2"/>
    </row>
    <row r="4438" spans="2:3" hidden="1">
      <c r="B4438" s="2"/>
      <c r="C4438" s="2"/>
    </row>
    <row r="4439" spans="2:3" hidden="1">
      <c r="B4439" s="2"/>
      <c r="C4439" s="2"/>
    </row>
    <row r="4440" spans="2:3" hidden="1">
      <c r="B4440" s="2"/>
      <c r="C4440" s="2"/>
    </row>
    <row r="4441" spans="2:3" hidden="1">
      <c r="B4441" s="2"/>
      <c r="C4441" s="2"/>
    </row>
    <row r="4442" spans="2:3" hidden="1">
      <c r="B4442" s="2"/>
      <c r="C4442" s="2"/>
    </row>
    <row r="4443" spans="2:3" hidden="1">
      <c r="B4443" s="2"/>
      <c r="C4443" s="2"/>
    </row>
    <row r="4444" spans="2:3" hidden="1">
      <c r="B4444" s="2"/>
      <c r="C4444" s="2"/>
    </row>
    <row r="4445" spans="2:3" hidden="1">
      <c r="B4445" s="2"/>
      <c r="C4445" s="2"/>
    </row>
    <row r="4446" spans="2:3" hidden="1">
      <c r="B4446" s="2"/>
      <c r="C4446" s="2"/>
    </row>
    <row r="4447" spans="2:3" hidden="1">
      <c r="B4447" s="2"/>
      <c r="C4447" s="2"/>
    </row>
    <row r="4448" spans="2:3" hidden="1">
      <c r="B4448" s="2"/>
      <c r="C4448" s="2"/>
    </row>
    <row r="4449" spans="2:3" hidden="1">
      <c r="B4449" s="2"/>
      <c r="C4449" s="2"/>
    </row>
    <row r="4450" spans="2:3" hidden="1">
      <c r="B4450" s="2"/>
      <c r="C4450" s="2"/>
    </row>
    <row r="4451" spans="2:3" hidden="1">
      <c r="B4451" s="2"/>
      <c r="C4451" s="2"/>
    </row>
    <row r="4452" spans="2:3" hidden="1">
      <c r="B4452" s="2"/>
      <c r="C4452" s="2"/>
    </row>
    <row r="4453" spans="2:3" hidden="1">
      <c r="B4453" s="2"/>
      <c r="C4453" s="2"/>
    </row>
    <row r="4454" spans="2:3" hidden="1">
      <c r="B4454" s="2"/>
      <c r="C4454" s="2"/>
    </row>
    <row r="4455" spans="2:3" hidden="1">
      <c r="B4455" s="2"/>
      <c r="C4455" s="2"/>
    </row>
    <row r="4456" spans="2:3" hidden="1">
      <c r="B4456" s="2"/>
      <c r="C4456" s="2"/>
    </row>
    <row r="4457" spans="2:3" hidden="1">
      <c r="B4457" s="2"/>
      <c r="C4457" s="2"/>
    </row>
    <row r="4458" spans="2:3" hidden="1">
      <c r="B4458" s="2"/>
      <c r="C4458" s="2"/>
    </row>
    <row r="4459" spans="2:3" hidden="1">
      <c r="B4459" s="2"/>
      <c r="C4459" s="2"/>
    </row>
    <row r="4460" spans="2:3" hidden="1">
      <c r="B4460" s="2"/>
      <c r="C4460" s="2"/>
    </row>
    <row r="4461" spans="2:3" hidden="1">
      <c r="B4461" s="2"/>
      <c r="C4461" s="2"/>
    </row>
    <row r="4462" spans="2:3" hidden="1">
      <c r="B4462" s="2"/>
      <c r="C4462" s="2"/>
    </row>
    <row r="4463" spans="2:3" hidden="1">
      <c r="B4463" s="2"/>
      <c r="C4463" s="2"/>
    </row>
    <row r="4464" spans="2:3" hidden="1">
      <c r="B4464" s="2"/>
      <c r="C4464" s="2"/>
    </row>
    <row r="4465" spans="2:3" hidden="1">
      <c r="B4465" s="2"/>
      <c r="C4465" s="2"/>
    </row>
    <row r="4466" spans="2:3" hidden="1">
      <c r="B4466" s="2"/>
      <c r="C4466" s="2"/>
    </row>
    <row r="4467" spans="2:3" hidden="1">
      <c r="B4467" s="2"/>
      <c r="C4467" s="2"/>
    </row>
    <row r="4468" spans="2:3" hidden="1">
      <c r="B4468" s="2"/>
      <c r="C4468" s="2"/>
    </row>
    <row r="4469" spans="2:3" hidden="1">
      <c r="B4469" s="2"/>
      <c r="C4469" s="2"/>
    </row>
    <row r="4470" spans="2:3" hidden="1">
      <c r="B4470" s="2"/>
      <c r="C4470" s="2"/>
    </row>
    <row r="4471" spans="2:3" hidden="1">
      <c r="B4471" s="2"/>
      <c r="C4471" s="2"/>
    </row>
    <row r="4472" spans="2:3" hidden="1">
      <c r="B4472" s="2"/>
      <c r="C4472" s="2"/>
    </row>
    <row r="4473" spans="2:3" hidden="1">
      <c r="B4473" s="2"/>
      <c r="C4473" s="2"/>
    </row>
    <row r="4474" spans="2:3" hidden="1">
      <c r="B4474" s="2"/>
      <c r="C4474" s="2"/>
    </row>
    <row r="4475" spans="2:3" hidden="1">
      <c r="B4475" s="2"/>
      <c r="C4475" s="2"/>
    </row>
    <row r="4476" spans="2:3" hidden="1">
      <c r="B4476" s="2"/>
      <c r="C4476" s="2"/>
    </row>
    <row r="4477" spans="2:3" hidden="1">
      <c r="B4477" s="2"/>
      <c r="C4477" s="2"/>
    </row>
    <row r="4478" spans="2:3" hidden="1">
      <c r="B4478" s="2"/>
      <c r="C4478" s="2"/>
    </row>
    <row r="4479" spans="2:3" hidden="1">
      <c r="B4479" s="2"/>
      <c r="C4479" s="2"/>
    </row>
    <row r="4480" spans="2:3" hidden="1">
      <c r="B4480" s="2"/>
      <c r="C4480" s="2"/>
    </row>
    <row r="4481" spans="2:3" hidden="1">
      <c r="B4481" s="2"/>
      <c r="C4481" s="2"/>
    </row>
    <row r="4482" spans="2:3" hidden="1">
      <c r="B4482" s="2"/>
      <c r="C4482" s="2"/>
    </row>
    <row r="4483" spans="2:3" hidden="1">
      <c r="B4483" s="2"/>
      <c r="C4483" s="2"/>
    </row>
    <row r="4484" spans="2:3" hidden="1">
      <c r="B4484" s="2"/>
      <c r="C4484" s="2"/>
    </row>
    <row r="4485" spans="2:3" hidden="1">
      <c r="B4485" s="2"/>
      <c r="C4485" s="2"/>
    </row>
    <row r="4486" spans="2:3" hidden="1">
      <c r="B4486" s="2"/>
      <c r="C4486" s="2"/>
    </row>
    <row r="4487" spans="2:3" hidden="1">
      <c r="B4487" s="2"/>
      <c r="C4487" s="2"/>
    </row>
    <row r="4488" spans="2:3" hidden="1">
      <c r="B4488" s="2"/>
      <c r="C4488" s="2"/>
    </row>
    <row r="4489" spans="2:3" hidden="1">
      <c r="B4489" s="2"/>
      <c r="C4489" s="2"/>
    </row>
    <row r="4490" spans="2:3" hidden="1">
      <c r="B4490" s="2"/>
      <c r="C4490" s="2"/>
    </row>
    <row r="4491" spans="2:3" hidden="1">
      <c r="B4491" s="2"/>
      <c r="C4491" s="2"/>
    </row>
    <row r="4492" spans="2:3" hidden="1">
      <c r="B4492" s="2"/>
      <c r="C4492" s="2"/>
    </row>
    <row r="4493" spans="2:3" hidden="1">
      <c r="B4493" s="2"/>
      <c r="C4493" s="2"/>
    </row>
    <row r="4494" spans="2:3" hidden="1">
      <c r="B4494" s="2"/>
      <c r="C4494" s="2"/>
    </row>
    <row r="4495" spans="2:3" hidden="1">
      <c r="B4495" s="2"/>
      <c r="C4495" s="2"/>
    </row>
    <row r="4496" spans="2:3" hidden="1">
      <c r="B4496" s="2"/>
      <c r="C4496" s="2"/>
    </row>
    <row r="4497" spans="2:3" hidden="1">
      <c r="B4497" s="2"/>
      <c r="C4497" s="2"/>
    </row>
    <row r="4498" spans="2:3" hidden="1">
      <c r="B4498" s="2"/>
      <c r="C4498" s="2"/>
    </row>
    <row r="4499" spans="2:3" hidden="1">
      <c r="B4499" s="2"/>
      <c r="C4499" s="2"/>
    </row>
    <row r="4500" spans="2:3" hidden="1">
      <c r="B4500" s="2"/>
      <c r="C4500" s="2"/>
    </row>
    <row r="4501" spans="2:3" hidden="1">
      <c r="B4501" s="2"/>
      <c r="C4501" s="2"/>
    </row>
    <row r="4502" spans="2:3" hidden="1">
      <c r="B4502" s="2"/>
      <c r="C4502" s="2"/>
    </row>
    <row r="4503" spans="2:3" hidden="1">
      <c r="B4503" s="2"/>
      <c r="C4503" s="2"/>
    </row>
    <row r="4504" spans="2:3" hidden="1">
      <c r="B4504" s="2"/>
      <c r="C4504" s="2"/>
    </row>
    <row r="4505" spans="2:3" hidden="1">
      <c r="B4505" s="2"/>
      <c r="C4505" s="2"/>
    </row>
    <row r="4506" spans="2:3" hidden="1">
      <c r="B4506" s="2"/>
      <c r="C4506" s="2"/>
    </row>
    <row r="4507" spans="2:3" hidden="1">
      <c r="B4507" s="2"/>
      <c r="C4507" s="2"/>
    </row>
    <row r="4508" spans="2:3" hidden="1">
      <c r="B4508" s="2"/>
      <c r="C4508" s="2"/>
    </row>
    <row r="4509" spans="2:3" hidden="1">
      <c r="B4509" s="2"/>
      <c r="C4509" s="2"/>
    </row>
    <row r="4510" spans="2:3" hidden="1">
      <c r="B4510" s="2"/>
      <c r="C4510" s="2"/>
    </row>
    <row r="4511" spans="2:3" hidden="1">
      <c r="B4511" s="2"/>
      <c r="C4511" s="2"/>
    </row>
    <row r="4512" spans="2:3" hidden="1">
      <c r="B4512" s="2"/>
      <c r="C4512" s="2"/>
    </row>
    <row r="4513" spans="2:3" hidden="1">
      <c r="B4513" s="2"/>
      <c r="C4513" s="2"/>
    </row>
    <row r="4514" spans="2:3" hidden="1">
      <c r="B4514" s="2"/>
      <c r="C4514" s="2"/>
    </row>
    <row r="4515" spans="2:3" hidden="1">
      <c r="B4515" s="2"/>
      <c r="C4515" s="2"/>
    </row>
    <row r="4516" spans="2:3" hidden="1">
      <c r="B4516" s="2"/>
      <c r="C4516" s="2"/>
    </row>
    <row r="4517" spans="2:3" hidden="1">
      <c r="B4517" s="2"/>
      <c r="C4517" s="2"/>
    </row>
    <row r="4518" spans="2:3" hidden="1">
      <c r="B4518" s="2"/>
      <c r="C4518" s="2"/>
    </row>
    <row r="4519" spans="2:3" hidden="1">
      <c r="B4519" s="2"/>
      <c r="C4519" s="2"/>
    </row>
    <row r="4520" spans="2:3" hidden="1">
      <c r="B4520" s="2"/>
      <c r="C4520" s="2"/>
    </row>
    <row r="4521" spans="2:3" hidden="1">
      <c r="B4521" s="2"/>
      <c r="C4521" s="2"/>
    </row>
    <row r="4522" spans="2:3" hidden="1">
      <c r="B4522" s="2"/>
      <c r="C4522" s="2"/>
    </row>
    <row r="4523" spans="2:3" hidden="1">
      <c r="B4523" s="2"/>
      <c r="C4523" s="2"/>
    </row>
    <row r="4524" spans="2:3" hidden="1">
      <c r="B4524" s="2"/>
      <c r="C4524" s="2"/>
    </row>
    <row r="4525" spans="2:3" hidden="1">
      <c r="B4525" s="2"/>
      <c r="C4525" s="2"/>
    </row>
    <row r="4526" spans="2:3" hidden="1">
      <c r="B4526" s="2"/>
      <c r="C4526" s="2"/>
    </row>
    <row r="4527" spans="2:3" hidden="1">
      <c r="B4527" s="2"/>
      <c r="C4527" s="2"/>
    </row>
    <row r="4528" spans="2:3" hidden="1">
      <c r="B4528" s="2"/>
      <c r="C4528" s="2"/>
    </row>
    <row r="4529" spans="2:3" hidden="1">
      <c r="B4529" s="2"/>
      <c r="C4529" s="2"/>
    </row>
    <row r="4530" spans="2:3" hidden="1">
      <c r="B4530" s="2"/>
      <c r="C4530" s="2"/>
    </row>
    <row r="4531" spans="2:3" hidden="1">
      <c r="B4531" s="2"/>
      <c r="C4531" s="2"/>
    </row>
    <row r="4532" spans="2:3" hidden="1">
      <c r="B4532" s="2"/>
      <c r="C4532" s="2"/>
    </row>
    <row r="4533" spans="2:3" hidden="1">
      <c r="B4533" s="2"/>
      <c r="C4533" s="2"/>
    </row>
    <row r="4534" spans="2:3" hidden="1">
      <c r="B4534" s="2"/>
      <c r="C4534" s="2"/>
    </row>
    <row r="4535" spans="2:3" hidden="1">
      <c r="B4535" s="2"/>
      <c r="C4535" s="2"/>
    </row>
    <row r="4536" spans="2:3" hidden="1">
      <c r="B4536" s="2"/>
      <c r="C4536" s="2"/>
    </row>
    <row r="4537" spans="2:3" hidden="1">
      <c r="B4537" s="2"/>
      <c r="C4537" s="2"/>
    </row>
    <row r="4538" spans="2:3" hidden="1">
      <c r="B4538" s="2"/>
      <c r="C4538" s="2"/>
    </row>
    <row r="4539" spans="2:3" hidden="1">
      <c r="B4539" s="2"/>
      <c r="C4539" s="2"/>
    </row>
    <row r="4540" spans="2:3" hidden="1">
      <c r="B4540" s="2"/>
      <c r="C4540" s="2"/>
    </row>
    <row r="4541" spans="2:3" hidden="1">
      <c r="B4541" s="2"/>
      <c r="C4541" s="2"/>
    </row>
    <row r="4542" spans="2:3" hidden="1">
      <c r="B4542" s="2"/>
      <c r="C4542" s="2"/>
    </row>
    <row r="4543" spans="2:3" hidden="1">
      <c r="B4543" s="2"/>
      <c r="C4543" s="2"/>
    </row>
    <row r="4544" spans="2:3" hidden="1">
      <c r="B4544" s="2"/>
      <c r="C4544" s="2"/>
    </row>
    <row r="4545" spans="2:3" hidden="1">
      <c r="B4545" s="2"/>
      <c r="C4545" s="2"/>
    </row>
    <row r="4546" spans="2:3" hidden="1">
      <c r="B4546" s="2"/>
      <c r="C4546" s="2"/>
    </row>
    <row r="4547" spans="2:3" hidden="1">
      <c r="B4547" s="2"/>
      <c r="C4547" s="2"/>
    </row>
    <row r="4548" spans="2:3" hidden="1">
      <c r="B4548" s="2"/>
      <c r="C4548" s="2"/>
    </row>
    <row r="4549" spans="2:3" hidden="1">
      <c r="B4549" s="2"/>
      <c r="C4549" s="2"/>
    </row>
    <row r="4550" spans="2:3" hidden="1">
      <c r="B4550" s="2"/>
      <c r="C4550" s="2"/>
    </row>
    <row r="4551" spans="2:3" hidden="1">
      <c r="B4551" s="2"/>
      <c r="C4551" s="2"/>
    </row>
    <row r="4552" spans="2:3" hidden="1">
      <c r="B4552" s="2"/>
      <c r="C4552" s="2"/>
    </row>
    <row r="4553" spans="2:3" hidden="1">
      <c r="B4553" s="2"/>
      <c r="C4553" s="2"/>
    </row>
    <row r="4554" spans="2:3" hidden="1">
      <c r="B4554" s="2"/>
      <c r="C4554" s="2"/>
    </row>
    <row r="4555" spans="2:3" hidden="1">
      <c r="B4555" s="2"/>
      <c r="C4555" s="2"/>
    </row>
    <row r="4556" spans="2:3" hidden="1">
      <c r="B4556" s="2"/>
      <c r="C4556" s="2"/>
    </row>
    <row r="4557" spans="2:3" hidden="1">
      <c r="B4557" s="2"/>
      <c r="C4557" s="2"/>
    </row>
    <row r="4558" spans="2:3" hidden="1">
      <c r="B4558" s="2"/>
      <c r="C4558" s="2"/>
    </row>
    <row r="4559" spans="2:3" hidden="1">
      <c r="B4559" s="2"/>
      <c r="C4559" s="2"/>
    </row>
    <row r="4560" spans="2:3" hidden="1">
      <c r="B4560" s="2"/>
      <c r="C4560" s="2"/>
    </row>
    <row r="4561" spans="2:3" hidden="1">
      <c r="B4561" s="2"/>
      <c r="C4561" s="2"/>
    </row>
    <row r="4562" spans="2:3" hidden="1">
      <c r="B4562" s="2"/>
      <c r="C4562" s="2"/>
    </row>
    <row r="4563" spans="2:3" hidden="1">
      <c r="B4563" s="2"/>
      <c r="C4563" s="2"/>
    </row>
    <row r="4564" spans="2:3" hidden="1">
      <c r="B4564" s="2"/>
      <c r="C4564" s="2"/>
    </row>
    <row r="4565" spans="2:3" hidden="1">
      <c r="B4565" s="2"/>
      <c r="C4565" s="2"/>
    </row>
    <row r="4566" spans="2:3" hidden="1">
      <c r="B4566" s="2"/>
      <c r="C4566" s="2"/>
    </row>
    <row r="4567" spans="2:3" hidden="1">
      <c r="B4567" s="2"/>
      <c r="C4567" s="2"/>
    </row>
    <row r="4568" spans="2:3" hidden="1">
      <c r="B4568" s="2"/>
      <c r="C4568" s="2"/>
    </row>
    <row r="4569" spans="2:3" hidden="1">
      <c r="B4569" s="2"/>
      <c r="C4569" s="2"/>
    </row>
    <row r="4570" spans="2:3" hidden="1">
      <c r="B4570" s="2"/>
      <c r="C4570" s="2"/>
    </row>
    <row r="4571" spans="2:3" hidden="1">
      <c r="B4571" s="2"/>
      <c r="C4571" s="2"/>
    </row>
    <row r="4572" spans="2:3" hidden="1">
      <c r="B4572" s="2"/>
      <c r="C4572" s="2"/>
    </row>
    <row r="4573" spans="2:3" hidden="1">
      <c r="B4573" s="2"/>
      <c r="C4573" s="2"/>
    </row>
    <row r="4574" spans="2:3" hidden="1">
      <c r="B4574" s="2"/>
      <c r="C4574" s="2"/>
    </row>
    <row r="4575" spans="2:3" hidden="1">
      <c r="B4575" s="2"/>
      <c r="C4575" s="2"/>
    </row>
    <row r="4576" spans="2:3" hidden="1">
      <c r="B4576" s="2"/>
      <c r="C4576" s="2"/>
    </row>
    <row r="4577" spans="2:3" hidden="1">
      <c r="B4577" s="2"/>
      <c r="C4577" s="2"/>
    </row>
    <row r="4578" spans="2:3" hidden="1">
      <c r="B4578" s="2"/>
      <c r="C4578" s="2"/>
    </row>
    <row r="4579" spans="2:3" hidden="1">
      <c r="B4579" s="2"/>
      <c r="C4579" s="2"/>
    </row>
    <row r="4580" spans="2:3" hidden="1">
      <c r="B4580" s="2"/>
      <c r="C4580" s="2"/>
    </row>
    <row r="4581" spans="2:3" hidden="1">
      <c r="B4581" s="2"/>
      <c r="C4581" s="2"/>
    </row>
    <row r="4582" spans="2:3" hidden="1">
      <c r="B4582" s="2"/>
      <c r="C4582" s="2"/>
    </row>
    <row r="4583" spans="2:3" hidden="1">
      <c r="B4583" s="2"/>
      <c r="C4583" s="2"/>
    </row>
    <row r="4584" spans="2:3" hidden="1">
      <c r="B4584" s="2"/>
      <c r="C4584" s="2"/>
    </row>
    <row r="4585" spans="2:3" hidden="1">
      <c r="B4585" s="2"/>
      <c r="C4585" s="2"/>
    </row>
    <row r="4586" spans="2:3" hidden="1">
      <c r="B4586" s="2"/>
      <c r="C4586" s="2"/>
    </row>
    <row r="4587" spans="2:3" hidden="1">
      <c r="B4587" s="2"/>
      <c r="C4587" s="2"/>
    </row>
    <row r="4588" spans="2:3" hidden="1">
      <c r="B4588" s="2"/>
      <c r="C4588" s="2"/>
    </row>
    <row r="4589" spans="2:3" hidden="1">
      <c r="B4589" s="2"/>
      <c r="C4589" s="2"/>
    </row>
    <row r="4590" spans="2:3" hidden="1">
      <c r="B4590" s="2"/>
      <c r="C4590" s="2"/>
    </row>
    <row r="4591" spans="2:3" hidden="1">
      <c r="B4591" s="2"/>
      <c r="C4591" s="2"/>
    </row>
    <row r="4592" spans="2:3" hidden="1">
      <c r="B4592" s="2"/>
      <c r="C4592" s="2"/>
    </row>
    <row r="4593" spans="2:3" hidden="1">
      <c r="B4593" s="2"/>
      <c r="C4593" s="2"/>
    </row>
    <row r="4594" spans="2:3" hidden="1">
      <c r="B4594" s="2"/>
      <c r="C4594" s="2"/>
    </row>
    <row r="4595" spans="2:3" hidden="1">
      <c r="B4595" s="2"/>
      <c r="C4595" s="2"/>
    </row>
    <row r="4596" spans="2:3" hidden="1">
      <c r="B4596" s="2"/>
      <c r="C4596" s="2"/>
    </row>
    <row r="4597" spans="2:3" hidden="1">
      <c r="B4597" s="2"/>
      <c r="C4597" s="2"/>
    </row>
    <row r="4598" spans="2:3" hidden="1">
      <c r="B4598" s="2"/>
      <c r="C4598" s="2"/>
    </row>
    <row r="4599" spans="2:3" hidden="1">
      <c r="B4599" s="2"/>
      <c r="C4599" s="2"/>
    </row>
    <row r="4600" spans="2:3" hidden="1">
      <c r="B4600" s="2"/>
      <c r="C4600" s="2"/>
    </row>
    <row r="4601" spans="2:3" hidden="1">
      <c r="B4601" s="2"/>
      <c r="C4601" s="2"/>
    </row>
    <row r="4602" spans="2:3" hidden="1">
      <c r="B4602" s="2"/>
      <c r="C4602" s="2"/>
    </row>
    <row r="4603" spans="2:3" hidden="1">
      <c r="B4603" s="2"/>
      <c r="C4603" s="2"/>
    </row>
    <row r="4604" spans="2:3" hidden="1">
      <c r="B4604" s="2"/>
      <c r="C4604" s="2"/>
    </row>
    <row r="4605" spans="2:3" hidden="1">
      <c r="B4605" s="2"/>
      <c r="C4605" s="2"/>
    </row>
    <row r="4606" spans="2:3" hidden="1">
      <c r="B4606" s="2"/>
      <c r="C4606" s="2"/>
    </row>
    <row r="4607" spans="2:3" hidden="1">
      <c r="B4607" s="2"/>
      <c r="C4607" s="2"/>
    </row>
    <row r="4608" spans="2:3" hidden="1">
      <c r="B4608" s="2"/>
      <c r="C4608" s="2"/>
    </row>
    <row r="4609" spans="2:3" hidden="1">
      <c r="B4609" s="2"/>
      <c r="C4609" s="2"/>
    </row>
    <row r="4610" spans="2:3" hidden="1">
      <c r="B4610" s="2"/>
      <c r="C4610" s="2"/>
    </row>
    <row r="4611" spans="2:3" hidden="1">
      <c r="B4611" s="2"/>
      <c r="C4611" s="2"/>
    </row>
    <row r="4612" spans="2:3" hidden="1">
      <c r="B4612" s="2"/>
      <c r="C4612" s="2"/>
    </row>
    <row r="4613" spans="2:3" hidden="1">
      <c r="B4613" s="2"/>
      <c r="C4613" s="2"/>
    </row>
    <row r="4614" spans="2:3" hidden="1">
      <c r="B4614" s="2"/>
      <c r="C4614" s="2"/>
    </row>
    <row r="4615" spans="2:3" hidden="1">
      <c r="B4615" s="2"/>
      <c r="C4615" s="2"/>
    </row>
    <row r="4616" spans="2:3" hidden="1">
      <c r="B4616" s="2"/>
      <c r="C4616" s="2"/>
    </row>
    <row r="4617" spans="2:3" hidden="1">
      <c r="B4617" s="2"/>
      <c r="C4617" s="2"/>
    </row>
    <row r="4618" spans="2:3" hidden="1">
      <c r="B4618" s="2"/>
      <c r="C4618" s="2"/>
    </row>
    <row r="4619" spans="2:3" hidden="1">
      <c r="B4619" s="2"/>
      <c r="C4619" s="2"/>
    </row>
    <row r="4620" spans="2:3" hidden="1">
      <c r="B4620" s="2"/>
      <c r="C4620" s="2"/>
    </row>
    <row r="4621" spans="2:3" hidden="1">
      <c r="B4621" s="2"/>
      <c r="C4621" s="2"/>
    </row>
    <row r="4622" spans="2:3" hidden="1">
      <c r="B4622" s="2"/>
      <c r="C4622" s="2"/>
    </row>
    <row r="4623" spans="2:3" hidden="1">
      <c r="B4623" s="2"/>
      <c r="C4623" s="2"/>
    </row>
    <row r="4624" spans="2:3" hidden="1">
      <c r="B4624" s="2"/>
      <c r="C4624" s="2"/>
    </row>
    <row r="4625" spans="2:3" hidden="1">
      <c r="B4625" s="2"/>
      <c r="C4625" s="2"/>
    </row>
    <row r="4626" spans="2:3" hidden="1">
      <c r="B4626" s="2"/>
      <c r="C4626" s="2"/>
    </row>
    <row r="4627" spans="2:3" hidden="1">
      <c r="B4627" s="2"/>
      <c r="C4627" s="2"/>
    </row>
    <row r="4628" spans="2:3" hidden="1">
      <c r="B4628" s="2"/>
      <c r="C4628" s="2"/>
    </row>
    <row r="4629" spans="2:3" hidden="1">
      <c r="B4629" s="2"/>
      <c r="C4629" s="2"/>
    </row>
    <row r="4630" spans="2:3" hidden="1">
      <c r="B4630" s="2"/>
      <c r="C4630" s="2"/>
    </row>
    <row r="4631" spans="2:3" hidden="1">
      <c r="B4631" s="2"/>
      <c r="C4631" s="2"/>
    </row>
    <row r="4632" spans="2:3" hidden="1">
      <c r="B4632" s="2"/>
      <c r="C4632" s="2"/>
    </row>
    <row r="4633" spans="2:3" hidden="1">
      <c r="B4633" s="2"/>
      <c r="C4633" s="2"/>
    </row>
    <row r="4634" spans="2:3" hidden="1">
      <c r="B4634" s="2"/>
      <c r="C4634" s="2"/>
    </row>
    <row r="4635" spans="2:3" hidden="1">
      <c r="B4635" s="2"/>
      <c r="C4635" s="2"/>
    </row>
    <row r="4636" spans="2:3" hidden="1">
      <c r="B4636" s="2"/>
      <c r="C4636" s="2"/>
    </row>
    <row r="4637" spans="2:3" hidden="1">
      <c r="B4637" s="2"/>
      <c r="C4637" s="2"/>
    </row>
    <row r="4638" spans="2:3" hidden="1">
      <c r="B4638" s="2"/>
      <c r="C4638" s="2"/>
    </row>
    <row r="4639" spans="2:3" hidden="1">
      <c r="B4639" s="2"/>
      <c r="C4639" s="2"/>
    </row>
    <row r="4640" spans="2:3" hidden="1">
      <c r="B4640" s="2"/>
      <c r="C4640" s="2"/>
    </row>
    <row r="4641" spans="2:3" hidden="1">
      <c r="B4641" s="2"/>
      <c r="C4641" s="2"/>
    </row>
    <row r="4642" spans="2:3" hidden="1">
      <c r="B4642" s="2"/>
      <c r="C4642" s="2"/>
    </row>
    <row r="4643" spans="2:3" hidden="1">
      <c r="B4643" s="2"/>
      <c r="C4643" s="2"/>
    </row>
    <row r="4644" spans="2:3" hidden="1">
      <c r="B4644" s="2"/>
      <c r="C4644" s="2"/>
    </row>
    <row r="4645" spans="2:3" hidden="1">
      <c r="B4645" s="2"/>
      <c r="C4645" s="2"/>
    </row>
    <row r="4646" spans="2:3" hidden="1">
      <c r="B4646" s="2"/>
      <c r="C4646" s="2"/>
    </row>
    <row r="4647" spans="2:3" hidden="1">
      <c r="B4647" s="2"/>
      <c r="C4647" s="2"/>
    </row>
    <row r="4648" spans="2:3" hidden="1">
      <c r="B4648" s="2"/>
      <c r="C4648" s="2"/>
    </row>
    <row r="4649" spans="2:3" hidden="1">
      <c r="B4649" s="2"/>
      <c r="C4649" s="2"/>
    </row>
    <row r="4650" spans="2:3" hidden="1">
      <c r="B4650" s="2"/>
      <c r="C4650" s="2"/>
    </row>
    <row r="4651" spans="2:3" hidden="1">
      <c r="B4651" s="2"/>
      <c r="C4651" s="2"/>
    </row>
    <row r="4652" spans="2:3" hidden="1">
      <c r="B4652" s="2"/>
      <c r="C4652" s="2"/>
    </row>
    <row r="4653" spans="2:3" hidden="1">
      <c r="B4653" s="2"/>
      <c r="C4653" s="2"/>
    </row>
    <row r="4654" spans="2:3" hidden="1">
      <c r="B4654" s="2"/>
      <c r="C4654" s="2"/>
    </row>
    <row r="4655" spans="2:3" hidden="1">
      <c r="B4655" s="2"/>
      <c r="C4655" s="2"/>
    </row>
    <row r="4656" spans="2:3" hidden="1">
      <c r="B4656" s="2"/>
      <c r="C4656" s="2"/>
    </row>
    <row r="4657" spans="2:3" hidden="1">
      <c r="B4657" s="2"/>
      <c r="C4657" s="2"/>
    </row>
    <row r="4658" spans="2:3" hidden="1">
      <c r="B4658" s="2"/>
      <c r="C4658" s="2"/>
    </row>
    <row r="4659" spans="2:3" hidden="1">
      <c r="B4659" s="2"/>
      <c r="C4659" s="2"/>
    </row>
    <row r="4660" spans="2:3" hidden="1">
      <c r="B4660" s="2"/>
      <c r="C4660" s="2"/>
    </row>
    <row r="4661" spans="2:3" hidden="1">
      <c r="B4661" s="2"/>
      <c r="C4661" s="2"/>
    </row>
    <row r="4662" spans="2:3" hidden="1">
      <c r="B4662" s="2"/>
      <c r="C4662" s="2"/>
    </row>
    <row r="4663" spans="2:3" hidden="1">
      <c r="B4663" s="2"/>
      <c r="C4663" s="2"/>
    </row>
    <row r="4664" spans="2:3" hidden="1">
      <c r="B4664" s="2"/>
      <c r="C4664" s="2"/>
    </row>
    <row r="4665" spans="2:3" hidden="1">
      <c r="B4665" s="2"/>
      <c r="C4665" s="2"/>
    </row>
    <row r="4666" spans="2:3" hidden="1">
      <c r="B4666" s="2"/>
      <c r="C4666" s="2"/>
    </row>
    <row r="4667" spans="2:3" hidden="1">
      <c r="B4667" s="2"/>
      <c r="C4667" s="2"/>
    </row>
    <row r="4668" spans="2:3" hidden="1">
      <c r="B4668" s="2"/>
      <c r="C4668" s="2"/>
    </row>
    <row r="4669" spans="2:3" hidden="1">
      <c r="B4669" s="2"/>
      <c r="C4669" s="2"/>
    </row>
    <row r="4670" spans="2:3" hidden="1">
      <c r="B4670" s="2"/>
      <c r="C4670" s="2"/>
    </row>
    <row r="4671" spans="2:3" hidden="1">
      <c r="B4671" s="2"/>
      <c r="C4671" s="2"/>
    </row>
    <row r="4672" spans="2:3" hidden="1">
      <c r="B4672" s="2"/>
      <c r="C4672" s="2"/>
    </row>
    <row r="4673" spans="2:3" hidden="1">
      <c r="B4673" s="2"/>
      <c r="C4673" s="2"/>
    </row>
    <row r="4674" spans="2:3" hidden="1">
      <c r="B4674" s="2"/>
      <c r="C4674" s="2"/>
    </row>
    <row r="4675" spans="2:3" hidden="1">
      <c r="B4675" s="2"/>
      <c r="C4675" s="2"/>
    </row>
    <row r="4676" spans="2:3" hidden="1">
      <c r="B4676" s="2"/>
      <c r="C4676" s="2"/>
    </row>
    <row r="4677" spans="2:3" hidden="1">
      <c r="B4677" s="2"/>
      <c r="C4677" s="2"/>
    </row>
    <row r="4678" spans="2:3" hidden="1">
      <c r="B4678" s="2"/>
      <c r="C4678" s="2"/>
    </row>
    <row r="4679" spans="2:3" hidden="1">
      <c r="B4679" s="2"/>
      <c r="C4679" s="2"/>
    </row>
    <row r="4680" spans="2:3" hidden="1">
      <c r="B4680" s="2"/>
      <c r="C4680" s="2"/>
    </row>
    <row r="4681" spans="2:3" hidden="1">
      <c r="B4681" s="2"/>
      <c r="C4681" s="2"/>
    </row>
    <row r="4682" spans="2:3" hidden="1">
      <c r="B4682" s="2"/>
      <c r="C4682" s="2"/>
    </row>
    <row r="4683" spans="2:3" hidden="1">
      <c r="B4683" s="2"/>
      <c r="C4683" s="2"/>
    </row>
    <row r="4684" spans="2:3" hidden="1">
      <c r="B4684" s="2"/>
      <c r="C4684" s="2"/>
    </row>
    <row r="4685" spans="2:3" hidden="1">
      <c r="B4685" s="2"/>
      <c r="C4685" s="2"/>
    </row>
    <row r="4686" spans="2:3" hidden="1">
      <c r="B4686" s="2"/>
      <c r="C4686" s="2"/>
    </row>
    <row r="4687" spans="2:3" hidden="1">
      <c r="B4687" s="2"/>
      <c r="C4687" s="2"/>
    </row>
    <row r="4688" spans="2:3" hidden="1">
      <c r="B4688" s="2"/>
      <c r="C4688" s="2"/>
    </row>
    <row r="4689" spans="2:3" hidden="1">
      <c r="B4689" s="2"/>
      <c r="C4689" s="2"/>
    </row>
    <row r="4690" spans="2:3" hidden="1">
      <c r="B4690" s="2"/>
      <c r="C4690" s="2"/>
    </row>
    <row r="4691" spans="2:3" hidden="1">
      <c r="B4691" s="2"/>
      <c r="C4691" s="2"/>
    </row>
    <row r="4692" spans="2:3" hidden="1">
      <c r="B4692" s="2"/>
      <c r="C4692" s="2"/>
    </row>
    <row r="4693" spans="2:3" hidden="1">
      <c r="B4693" s="2"/>
      <c r="C4693" s="2"/>
    </row>
    <row r="4694" spans="2:3" hidden="1">
      <c r="B4694" s="2"/>
      <c r="C4694" s="2"/>
    </row>
    <row r="4695" spans="2:3" hidden="1">
      <c r="B4695" s="2"/>
      <c r="C4695" s="2"/>
    </row>
    <row r="4696" spans="2:3" hidden="1">
      <c r="B4696" s="2"/>
      <c r="C4696" s="2"/>
    </row>
    <row r="4697" spans="2:3" hidden="1">
      <c r="B4697" s="2"/>
      <c r="C4697" s="2"/>
    </row>
    <row r="4698" spans="2:3" hidden="1">
      <c r="B4698" s="2"/>
      <c r="C4698" s="2"/>
    </row>
    <row r="4699" spans="2:3" hidden="1">
      <c r="B4699" s="2"/>
      <c r="C4699" s="2"/>
    </row>
    <row r="4700" spans="2:3" hidden="1">
      <c r="B4700" s="2"/>
      <c r="C4700" s="2"/>
    </row>
    <row r="4701" spans="2:3" hidden="1">
      <c r="B4701" s="2"/>
      <c r="C4701" s="2"/>
    </row>
    <row r="4702" spans="2:3" hidden="1">
      <c r="B4702" s="2"/>
      <c r="C4702" s="2"/>
    </row>
    <row r="4703" spans="2:3" hidden="1">
      <c r="B4703" s="2"/>
      <c r="C4703" s="2"/>
    </row>
    <row r="4704" spans="2:3" hidden="1">
      <c r="B4704" s="2"/>
      <c r="C4704" s="2"/>
    </row>
    <row r="4705" spans="2:3" hidden="1">
      <c r="B4705" s="2"/>
      <c r="C4705" s="2"/>
    </row>
    <row r="4706" spans="2:3" hidden="1">
      <c r="B4706" s="2"/>
      <c r="C4706" s="2"/>
    </row>
    <row r="4707" spans="2:3" hidden="1">
      <c r="B4707" s="2"/>
      <c r="C4707" s="2"/>
    </row>
    <row r="4708" spans="2:3" hidden="1">
      <c r="B4708" s="2"/>
      <c r="C4708" s="2"/>
    </row>
    <row r="4709" spans="2:3" hidden="1">
      <c r="B4709" s="2"/>
      <c r="C4709" s="2"/>
    </row>
    <row r="4710" spans="2:3" hidden="1">
      <c r="B4710" s="2"/>
      <c r="C4710" s="2"/>
    </row>
    <row r="4711" spans="2:3" hidden="1">
      <c r="B4711" s="2"/>
      <c r="C4711" s="2"/>
    </row>
    <row r="4712" spans="2:3" hidden="1">
      <c r="B4712" s="2"/>
      <c r="C4712" s="2"/>
    </row>
    <row r="4713" spans="2:3" hidden="1">
      <c r="B4713" s="2"/>
      <c r="C4713" s="2"/>
    </row>
    <row r="4714" spans="2:3" hidden="1">
      <c r="B4714" s="2"/>
      <c r="C4714" s="2"/>
    </row>
    <row r="4715" spans="2:3" hidden="1">
      <c r="B4715" s="2"/>
      <c r="C4715" s="2"/>
    </row>
    <row r="4716" spans="2:3" hidden="1">
      <c r="B4716" s="2"/>
      <c r="C4716" s="2"/>
    </row>
    <row r="4717" spans="2:3" hidden="1">
      <c r="B4717" s="2"/>
      <c r="C4717" s="2"/>
    </row>
    <row r="4718" spans="2:3" hidden="1">
      <c r="B4718" s="2"/>
      <c r="C4718" s="2"/>
    </row>
    <row r="4719" spans="2:3" hidden="1">
      <c r="B4719" s="2"/>
      <c r="C4719" s="2"/>
    </row>
    <row r="4720" spans="2:3" hidden="1">
      <c r="B4720" s="2"/>
      <c r="C4720" s="2"/>
    </row>
    <row r="4721" spans="2:3" hidden="1">
      <c r="B4721" s="2"/>
      <c r="C4721" s="2"/>
    </row>
    <row r="4722" spans="2:3" hidden="1">
      <c r="B4722" s="2"/>
      <c r="C4722" s="2"/>
    </row>
    <row r="4723" spans="2:3" hidden="1">
      <c r="B4723" s="2"/>
      <c r="C4723" s="2"/>
    </row>
    <row r="4724" spans="2:3" hidden="1">
      <c r="B4724" s="2"/>
      <c r="C4724" s="2"/>
    </row>
    <row r="4725" spans="2:3" hidden="1">
      <c r="B4725" s="2"/>
      <c r="C4725" s="2"/>
    </row>
    <row r="4726" spans="2:3" hidden="1">
      <c r="B4726" s="2"/>
      <c r="C4726" s="2"/>
    </row>
    <row r="4727" spans="2:3" hidden="1">
      <c r="B4727" s="2"/>
      <c r="C4727" s="2"/>
    </row>
    <row r="4728" spans="2:3" hidden="1">
      <c r="B4728" s="2"/>
      <c r="C4728" s="2"/>
    </row>
    <row r="4729" spans="2:3" hidden="1">
      <c r="B4729" s="2"/>
      <c r="C4729" s="2"/>
    </row>
    <row r="4730" spans="2:3" hidden="1">
      <c r="B4730" s="2"/>
      <c r="C4730" s="2"/>
    </row>
    <row r="4731" spans="2:3" hidden="1">
      <c r="B4731" s="2"/>
      <c r="C4731" s="2"/>
    </row>
    <row r="4732" spans="2:3" hidden="1">
      <c r="B4732" s="2"/>
      <c r="C4732" s="2"/>
    </row>
    <row r="4733" spans="2:3" hidden="1">
      <c r="B4733" s="2"/>
      <c r="C4733" s="2"/>
    </row>
    <row r="4734" spans="2:3" hidden="1">
      <c r="B4734" s="2"/>
      <c r="C4734" s="2"/>
    </row>
    <row r="4735" spans="2:3" hidden="1">
      <c r="B4735" s="2"/>
      <c r="C4735" s="2"/>
    </row>
    <row r="4736" spans="2:3" hidden="1">
      <c r="B4736" s="2"/>
      <c r="C4736" s="2"/>
    </row>
    <row r="4737" spans="2:3" hidden="1">
      <c r="B4737" s="2"/>
      <c r="C4737" s="2"/>
    </row>
    <row r="4738" spans="2:3" hidden="1">
      <c r="B4738" s="2"/>
      <c r="C4738" s="2"/>
    </row>
    <row r="4739" spans="2:3" hidden="1">
      <c r="B4739" s="2"/>
      <c r="C4739" s="2"/>
    </row>
    <row r="4740" spans="2:3" hidden="1">
      <c r="B4740" s="2"/>
      <c r="C4740" s="2"/>
    </row>
    <row r="4741" spans="2:3" hidden="1">
      <c r="B4741" s="2"/>
      <c r="C4741" s="2"/>
    </row>
    <row r="4742" spans="2:3" hidden="1">
      <c r="B4742" s="2"/>
      <c r="C4742" s="2"/>
    </row>
    <row r="4743" spans="2:3" hidden="1">
      <c r="B4743" s="2"/>
      <c r="C4743" s="2"/>
    </row>
    <row r="4744" spans="2:3" hidden="1">
      <c r="B4744" s="2"/>
      <c r="C4744" s="2"/>
    </row>
    <row r="4745" spans="2:3" hidden="1">
      <c r="B4745" s="2"/>
      <c r="C4745" s="2"/>
    </row>
    <row r="4746" spans="2:3" hidden="1">
      <c r="B4746" s="2"/>
      <c r="C4746" s="2"/>
    </row>
    <row r="4747" spans="2:3" hidden="1">
      <c r="B4747" s="2"/>
      <c r="C4747" s="2"/>
    </row>
    <row r="4748" spans="2:3" hidden="1">
      <c r="B4748" s="2"/>
      <c r="C4748" s="2"/>
    </row>
    <row r="4749" spans="2:3" hidden="1">
      <c r="B4749" s="2"/>
      <c r="C4749" s="2"/>
    </row>
    <row r="4750" spans="2:3" hidden="1">
      <c r="B4750" s="2"/>
      <c r="C4750" s="2"/>
    </row>
    <row r="4751" spans="2:3" hidden="1">
      <c r="B4751" s="2"/>
      <c r="C4751" s="2"/>
    </row>
    <row r="4752" spans="2:3" hidden="1">
      <c r="B4752" s="2"/>
      <c r="C4752" s="2"/>
    </row>
    <row r="4753" spans="2:3" hidden="1">
      <c r="B4753" s="2"/>
      <c r="C4753" s="2"/>
    </row>
    <row r="4754" spans="2:3" hidden="1">
      <c r="B4754" s="2"/>
      <c r="C4754" s="2"/>
    </row>
    <row r="4755" spans="2:3" hidden="1">
      <c r="B4755" s="2"/>
      <c r="C4755" s="2"/>
    </row>
    <row r="4756" spans="2:3" hidden="1">
      <c r="B4756" s="2"/>
      <c r="C4756" s="2"/>
    </row>
    <row r="4757" spans="2:3" hidden="1">
      <c r="B4757" s="2"/>
      <c r="C4757" s="2"/>
    </row>
    <row r="4758" spans="2:3" hidden="1">
      <c r="B4758" s="2"/>
      <c r="C4758" s="2"/>
    </row>
    <row r="4759" spans="2:3" hidden="1">
      <c r="B4759" s="2"/>
      <c r="C4759" s="2"/>
    </row>
    <row r="4760" spans="2:3" hidden="1">
      <c r="B4760" s="2"/>
      <c r="C4760" s="2"/>
    </row>
    <row r="4761" spans="2:3" hidden="1">
      <c r="B4761" s="2"/>
      <c r="C4761" s="2"/>
    </row>
    <row r="4762" spans="2:3" hidden="1">
      <c r="B4762" s="2"/>
      <c r="C4762" s="2"/>
    </row>
    <row r="4763" spans="2:3" hidden="1">
      <c r="B4763" s="2"/>
      <c r="C4763" s="2"/>
    </row>
    <row r="4764" spans="2:3" hidden="1">
      <c r="B4764" s="2"/>
      <c r="C4764" s="2"/>
    </row>
    <row r="4765" spans="2:3" hidden="1">
      <c r="B4765" s="2"/>
      <c r="C4765" s="2"/>
    </row>
    <row r="4766" spans="2:3" hidden="1">
      <c r="B4766" s="2"/>
      <c r="C4766" s="2"/>
    </row>
    <row r="4767" spans="2:3" hidden="1">
      <c r="B4767" s="2"/>
      <c r="C4767" s="2"/>
    </row>
    <row r="4768" spans="2:3" hidden="1">
      <c r="B4768" s="2"/>
      <c r="C4768" s="2"/>
    </row>
    <row r="4769" spans="2:3" hidden="1">
      <c r="B4769" s="2"/>
      <c r="C4769" s="2"/>
    </row>
    <row r="4770" spans="2:3" hidden="1">
      <c r="B4770" s="2"/>
      <c r="C4770" s="2"/>
    </row>
    <row r="4771" spans="2:3" hidden="1">
      <c r="B4771" s="2"/>
      <c r="C4771" s="2"/>
    </row>
    <row r="4772" spans="2:3" hidden="1">
      <c r="B4772" s="2"/>
      <c r="C4772" s="2"/>
    </row>
    <row r="4773" spans="2:3" hidden="1">
      <c r="B4773" s="2"/>
      <c r="C4773" s="2"/>
    </row>
    <row r="4774" spans="2:3" hidden="1">
      <c r="B4774" s="2"/>
      <c r="C4774" s="2"/>
    </row>
    <row r="4775" spans="2:3" hidden="1">
      <c r="B4775" s="2"/>
      <c r="C4775" s="2"/>
    </row>
    <row r="4776" spans="2:3" hidden="1">
      <c r="B4776" s="2"/>
      <c r="C4776" s="2"/>
    </row>
    <row r="4777" spans="2:3" hidden="1">
      <c r="B4777" s="2"/>
      <c r="C4777" s="2"/>
    </row>
    <row r="4778" spans="2:3" hidden="1">
      <c r="B4778" s="2"/>
      <c r="C4778" s="2"/>
    </row>
    <row r="4779" spans="2:3" hidden="1">
      <c r="B4779" s="2"/>
      <c r="C4779" s="2"/>
    </row>
    <row r="4780" spans="2:3" hidden="1">
      <c r="B4780" s="2"/>
      <c r="C4780" s="2"/>
    </row>
    <row r="4781" spans="2:3" hidden="1">
      <c r="B4781" s="2"/>
      <c r="C4781" s="2"/>
    </row>
    <row r="4782" spans="2:3" hidden="1">
      <c r="B4782" s="2"/>
      <c r="C4782" s="2"/>
    </row>
    <row r="4783" spans="2:3" hidden="1">
      <c r="B4783" s="2"/>
      <c r="C4783" s="2"/>
    </row>
    <row r="4784" spans="2:3" hidden="1">
      <c r="B4784" s="2"/>
      <c r="C4784" s="2"/>
    </row>
    <row r="4785" spans="2:3" hidden="1">
      <c r="B4785" s="2"/>
      <c r="C4785" s="2"/>
    </row>
    <row r="4786" spans="2:3" hidden="1">
      <c r="B4786" s="2"/>
      <c r="C4786" s="2"/>
    </row>
    <row r="4787" spans="2:3" hidden="1">
      <c r="B4787" s="2"/>
      <c r="C4787" s="2"/>
    </row>
    <row r="4788" spans="2:3" hidden="1">
      <c r="B4788" s="2"/>
      <c r="C4788" s="2"/>
    </row>
    <row r="4789" spans="2:3" hidden="1">
      <c r="B4789" s="2"/>
      <c r="C4789" s="2"/>
    </row>
    <row r="4790" spans="2:3" hidden="1">
      <c r="B4790" s="2"/>
      <c r="C4790" s="2"/>
    </row>
    <row r="4791" spans="2:3" hidden="1">
      <c r="B4791" s="2"/>
      <c r="C4791" s="2"/>
    </row>
    <row r="4792" spans="2:3" hidden="1">
      <c r="B4792" s="2"/>
      <c r="C4792" s="2"/>
    </row>
    <row r="4793" spans="2:3" hidden="1">
      <c r="B4793" s="2"/>
      <c r="C4793" s="2"/>
    </row>
    <row r="4794" spans="2:3" hidden="1">
      <c r="B4794" s="2"/>
      <c r="C4794" s="2"/>
    </row>
    <row r="4795" spans="2:3" hidden="1">
      <c r="B4795" s="2"/>
      <c r="C4795" s="2"/>
    </row>
    <row r="4796" spans="2:3" hidden="1">
      <c r="B4796" s="2"/>
      <c r="C4796" s="2"/>
    </row>
    <row r="4797" spans="2:3" hidden="1">
      <c r="B4797" s="2"/>
      <c r="C4797" s="2"/>
    </row>
    <row r="4798" spans="2:3" hidden="1">
      <c r="B4798" s="2"/>
      <c r="C4798" s="2"/>
    </row>
    <row r="4799" spans="2:3" hidden="1">
      <c r="B4799" s="2"/>
      <c r="C4799" s="2"/>
    </row>
    <row r="4800" spans="2:3" hidden="1">
      <c r="B4800" s="2"/>
      <c r="C4800" s="2"/>
    </row>
    <row r="4801" spans="2:3" hidden="1">
      <c r="B4801" s="2"/>
      <c r="C4801" s="2"/>
    </row>
    <row r="4802" spans="2:3" hidden="1">
      <c r="B4802" s="2"/>
      <c r="C4802" s="2"/>
    </row>
    <row r="4803" spans="2:3" hidden="1">
      <c r="B4803" s="2"/>
      <c r="C4803" s="2"/>
    </row>
    <row r="4804" spans="2:3" hidden="1">
      <c r="B4804" s="2"/>
      <c r="C4804" s="2"/>
    </row>
    <row r="4805" spans="2:3" hidden="1">
      <c r="B4805" s="2"/>
      <c r="C4805" s="2"/>
    </row>
    <row r="4806" spans="2:3" hidden="1">
      <c r="B4806" s="2"/>
      <c r="C4806" s="2"/>
    </row>
    <row r="4807" spans="2:3" hidden="1">
      <c r="B4807" s="2"/>
      <c r="C4807" s="2"/>
    </row>
    <row r="4808" spans="2:3" hidden="1">
      <c r="B4808" s="2"/>
      <c r="C4808" s="2"/>
    </row>
    <row r="4809" spans="2:3" hidden="1">
      <c r="B4809" s="2"/>
      <c r="C4809" s="2"/>
    </row>
    <row r="4810" spans="2:3" hidden="1">
      <c r="B4810" s="2"/>
      <c r="C4810" s="2"/>
    </row>
    <row r="4811" spans="2:3" hidden="1">
      <c r="B4811" s="2"/>
      <c r="C4811" s="2"/>
    </row>
    <row r="4812" spans="2:3" hidden="1">
      <c r="B4812" s="2"/>
      <c r="C4812" s="2"/>
    </row>
    <row r="4813" spans="2:3" hidden="1">
      <c r="B4813" s="2"/>
      <c r="C4813" s="2"/>
    </row>
    <row r="4814" spans="2:3" hidden="1">
      <c r="B4814" s="2"/>
      <c r="C4814" s="2"/>
    </row>
    <row r="4815" spans="2:3" hidden="1">
      <c r="B4815" s="2"/>
      <c r="C4815" s="2"/>
    </row>
    <row r="4816" spans="2:3" hidden="1">
      <c r="B4816" s="2"/>
      <c r="C4816" s="2"/>
    </row>
    <row r="4817" spans="2:3" hidden="1">
      <c r="B4817" s="2"/>
      <c r="C4817" s="2"/>
    </row>
    <row r="4818" spans="2:3" hidden="1">
      <c r="B4818" s="2"/>
      <c r="C4818" s="2"/>
    </row>
    <row r="4819" spans="2:3" hidden="1">
      <c r="B4819" s="2"/>
      <c r="C4819" s="2"/>
    </row>
    <row r="4820" spans="2:3" hidden="1">
      <c r="B4820" s="2"/>
      <c r="C4820" s="2"/>
    </row>
    <row r="4821" spans="2:3" hidden="1">
      <c r="B4821" s="2"/>
      <c r="C4821" s="2"/>
    </row>
    <row r="4822" spans="2:3" hidden="1">
      <c r="B4822" s="2"/>
      <c r="C4822" s="2"/>
    </row>
    <row r="4823" spans="2:3" hidden="1">
      <c r="B4823" s="2"/>
      <c r="C4823" s="2"/>
    </row>
    <row r="4824" spans="2:3" hidden="1">
      <c r="B4824" s="2"/>
      <c r="C4824" s="2"/>
    </row>
    <row r="4825" spans="2:3" hidden="1">
      <c r="B4825" s="2"/>
      <c r="C4825" s="2"/>
    </row>
    <row r="4826" spans="2:3" hidden="1">
      <c r="B4826" s="2"/>
      <c r="C4826" s="2"/>
    </row>
    <row r="4827" spans="2:3" hidden="1">
      <c r="B4827" s="2"/>
      <c r="C4827" s="2"/>
    </row>
    <row r="4828" spans="2:3" hidden="1">
      <c r="B4828" s="2"/>
      <c r="C4828" s="2"/>
    </row>
    <row r="4829" spans="2:3" hidden="1">
      <c r="B4829" s="2"/>
      <c r="C4829" s="2"/>
    </row>
    <row r="4830" spans="2:3" hidden="1">
      <c r="B4830" s="2"/>
      <c r="C4830" s="2"/>
    </row>
    <row r="4831" spans="2:3" hidden="1">
      <c r="B4831" s="2"/>
      <c r="C4831" s="2"/>
    </row>
    <row r="4832" spans="2:3" hidden="1">
      <c r="B4832" s="2"/>
      <c r="C4832" s="2"/>
    </row>
    <row r="4833" spans="2:3" hidden="1">
      <c r="B4833" s="2"/>
      <c r="C4833" s="2"/>
    </row>
    <row r="4834" spans="2:3" hidden="1">
      <c r="B4834" s="2"/>
      <c r="C4834" s="2"/>
    </row>
    <row r="4835" spans="2:3" hidden="1">
      <c r="B4835" s="2"/>
      <c r="C4835" s="2"/>
    </row>
    <row r="4836" spans="2:3" hidden="1">
      <c r="B4836" s="2"/>
      <c r="C4836" s="2"/>
    </row>
    <row r="4837" spans="2:3" hidden="1">
      <c r="B4837" s="2"/>
      <c r="C4837" s="2"/>
    </row>
    <row r="4838" spans="2:3" hidden="1">
      <c r="B4838" s="2"/>
      <c r="C4838" s="2"/>
    </row>
    <row r="4839" spans="2:3" hidden="1">
      <c r="B4839" s="2"/>
      <c r="C4839" s="2"/>
    </row>
    <row r="4840" spans="2:3" hidden="1">
      <c r="B4840" s="2"/>
      <c r="C4840" s="2"/>
    </row>
    <row r="4841" spans="2:3" hidden="1">
      <c r="B4841" s="2"/>
      <c r="C4841" s="2"/>
    </row>
    <row r="4842" spans="2:3" hidden="1">
      <c r="B4842" s="2"/>
      <c r="C4842" s="2"/>
    </row>
    <row r="4843" spans="2:3" hidden="1">
      <c r="B4843" s="2"/>
      <c r="C4843" s="2"/>
    </row>
    <row r="4844" spans="2:3" hidden="1">
      <c r="B4844" s="2"/>
      <c r="C4844" s="2"/>
    </row>
    <row r="4845" spans="2:3" hidden="1">
      <c r="B4845" s="2"/>
      <c r="C4845" s="2"/>
    </row>
    <row r="4846" spans="2:3" hidden="1">
      <c r="B4846" s="2"/>
      <c r="C4846" s="2"/>
    </row>
    <row r="4847" spans="2:3" hidden="1">
      <c r="B4847" s="2"/>
      <c r="C4847" s="2"/>
    </row>
    <row r="4848" spans="2:3" hidden="1">
      <c r="B4848" s="2"/>
      <c r="C4848" s="2"/>
    </row>
    <row r="4849" spans="2:3" hidden="1">
      <c r="B4849" s="2"/>
      <c r="C4849" s="2"/>
    </row>
    <row r="4850" spans="2:3" hidden="1">
      <c r="B4850" s="2"/>
      <c r="C4850" s="2"/>
    </row>
    <row r="4851" spans="2:3" hidden="1">
      <c r="B4851" s="2"/>
      <c r="C4851" s="2"/>
    </row>
    <row r="4852" spans="2:3" hidden="1">
      <c r="B4852" s="2"/>
      <c r="C4852" s="2"/>
    </row>
    <row r="4853" spans="2:3" hidden="1">
      <c r="B4853" s="2"/>
      <c r="C4853" s="2"/>
    </row>
    <row r="4854" spans="2:3" hidden="1">
      <c r="B4854" s="2"/>
      <c r="C4854" s="2"/>
    </row>
    <row r="4855" spans="2:3" hidden="1">
      <c r="B4855" s="2"/>
      <c r="C4855" s="2"/>
    </row>
    <row r="4856" spans="2:3" hidden="1">
      <c r="B4856" s="2"/>
      <c r="C4856" s="2"/>
    </row>
    <row r="4857" spans="2:3" hidden="1">
      <c r="B4857" s="2"/>
      <c r="C4857" s="2"/>
    </row>
    <row r="4858" spans="2:3" hidden="1">
      <c r="B4858" s="2"/>
      <c r="C4858" s="2"/>
    </row>
    <row r="4859" spans="2:3" hidden="1">
      <c r="B4859" s="2"/>
      <c r="C4859" s="2"/>
    </row>
    <row r="4860" spans="2:3" hidden="1">
      <c r="B4860" s="2"/>
      <c r="C4860" s="2"/>
    </row>
    <row r="4861" spans="2:3" hidden="1">
      <c r="B4861" s="2"/>
      <c r="C4861" s="2"/>
    </row>
    <row r="4862" spans="2:3" hidden="1">
      <c r="B4862" s="2"/>
      <c r="C4862" s="2"/>
    </row>
    <row r="4863" spans="2:3" hidden="1">
      <c r="B4863" s="2"/>
      <c r="C4863" s="2"/>
    </row>
    <row r="4864" spans="2:3" hidden="1">
      <c r="B4864" s="2"/>
      <c r="C4864" s="2"/>
    </row>
    <row r="4865" spans="2:3" hidden="1">
      <c r="B4865" s="2"/>
      <c r="C4865" s="2"/>
    </row>
    <row r="4866" spans="2:3" hidden="1">
      <c r="B4866" s="2"/>
      <c r="C4866" s="2"/>
    </row>
    <row r="4867" spans="2:3" hidden="1">
      <c r="B4867" s="2"/>
      <c r="C4867" s="2"/>
    </row>
    <row r="4868" spans="2:3" hidden="1">
      <c r="B4868" s="2"/>
      <c r="C4868" s="2"/>
    </row>
    <row r="4869" spans="2:3" hidden="1">
      <c r="B4869" s="2"/>
      <c r="C4869" s="2"/>
    </row>
    <row r="4870" spans="2:3" hidden="1">
      <c r="B4870" s="2"/>
      <c r="C4870" s="2"/>
    </row>
    <row r="4871" spans="2:3" hidden="1">
      <c r="B4871" s="2"/>
      <c r="C4871" s="2"/>
    </row>
    <row r="4872" spans="2:3" hidden="1">
      <c r="B4872" s="2"/>
      <c r="C4872" s="2"/>
    </row>
    <row r="4873" spans="2:3" hidden="1">
      <c r="B4873" s="2"/>
      <c r="C4873" s="2"/>
    </row>
    <row r="4874" spans="2:3" hidden="1">
      <c r="B4874" s="2"/>
      <c r="C4874" s="2"/>
    </row>
    <row r="4875" spans="2:3" hidden="1">
      <c r="B4875" s="2"/>
      <c r="C4875" s="2"/>
    </row>
    <row r="4876" spans="2:3" hidden="1">
      <c r="B4876" s="2"/>
      <c r="C4876" s="2"/>
    </row>
    <row r="4877" spans="2:3" hidden="1">
      <c r="B4877" s="2"/>
      <c r="C4877" s="2"/>
    </row>
    <row r="4878" spans="2:3" hidden="1">
      <c r="B4878" s="2"/>
      <c r="C4878" s="2"/>
    </row>
    <row r="4879" spans="2:3" hidden="1">
      <c r="B4879" s="2"/>
      <c r="C4879" s="2"/>
    </row>
    <row r="4880" spans="2:3" hidden="1">
      <c r="B4880" s="2"/>
      <c r="C4880" s="2"/>
    </row>
    <row r="4881" spans="2:3" hidden="1">
      <c r="B4881" s="2"/>
      <c r="C4881" s="2"/>
    </row>
    <row r="4882" spans="2:3" hidden="1">
      <c r="B4882" s="2"/>
      <c r="C4882" s="2"/>
    </row>
    <row r="4883" spans="2:3" hidden="1">
      <c r="B4883" s="2"/>
      <c r="C4883" s="2"/>
    </row>
    <row r="4884" spans="2:3" hidden="1">
      <c r="B4884" s="2"/>
      <c r="C4884" s="2"/>
    </row>
    <row r="4885" spans="2:3" hidden="1">
      <c r="B4885" s="2"/>
      <c r="C4885" s="2"/>
    </row>
    <row r="4886" spans="2:3" hidden="1">
      <c r="B4886" s="2"/>
      <c r="C4886" s="2"/>
    </row>
    <row r="4887" spans="2:3" hidden="1">
      <c r="B4887" s="2"/>
      <c r="C4887" s="2"/>
    </row>
    <row r="4888" spans="2:3" hidden="1">
      <c r="B4888" s="2"/>
      <c r="C4888" s="2"/>
    </row>
    <row r="4889" spans="2:3" hidden="1">
      <c r="B4889" s="2"/>
      <c r="C4889" s="2"/>
    </row>
    <row r="4890" spans="2:3" hidden="1">
      <c r="B4890" s="2"/>
      <c r="C4890" s="2"/>
    </row>
    <row r="4891" spans="2:3" hidden="1">
      <c r="B4891" s="2"/>
      <c r="C4891" s="2"/>
    </row>
    <row r="4892" spans="2:3" hidden="1">
      <c r="B4892" s="2"/>
      <c r="C4892" s="2"/>
    </row>
    <row r="4893" spans="2:3" hidden="1">
      <c r="B4893" s="2"/>
      <c r="C4893" s="2"/>
    </row>
    <row r="4894" spans="2:3" hidden="1">
      <c r="B4894" s="2"/>
      <c r="C4894" s="2"/>
    </row>
    <row r="4895" spans="2:3" hidden="1">
      <c r="B4895" s="2"/>
      <c r="C4895" s="2"/>
    </row>
    <row r="4896" spans="2:3" hidden="1">
      <c r="B4896" s="2"/>
      <c r="C4896" s="2"/>
    </row>
    <row r="4897" spans="2:3" hidden="1">
      <c r="B4897" s="2"/>
      <c r="C4897" s="2"/>
    </row>
    <row r="4898" spans="2:3" hidden="1">
      <c r="B4898" s="2"/>
      <c r="C4898" s="2"/>
    </row>
    <row r="4899" spans="2:3" hidden="1">
      <c r="B4899" s="2"/>
      <c r="C4899" s="2"/>
    </row>
    <row r="4900" spans="2:3" hidden="1">
      <c r="B4900" s="2"/>
      <c r="C4900" s="2"/>
    </row>
    <row r="4901" spans="2:3" hidden="1">
      <c r="B4901" s="2"/>
      <c r="C4901" s="2"/>
    </row>
    <row r="4902" spans="2:3" hidden="1">
      <c r="B4902" s="2"/>
      <c r="C4902" s="2"/>
    </row>
    <row r="4903" spans="2:3" hidden="1">
      <c r="B4903" s="2"/>
      <c r="C4903" s="2"/>
    </row>
    <row r="4904" spans="2:3" hidden="1">
      <c r="B4904" s="2"/>
      <c r="C4904" s="2"/>
    </row>
    <row r="4905" spans="2:3" hidden="1">
      <c r="B4905" s="2"/>
      <c r="C4905" s="2"/>
    </row>
    <row r="4906" spans="2:3" hidden="1">
      <c r="B4906" s="2"/>
      <c r="C4906" s="2"/>
    </row>
    <row r="4907" spans="2:3" hidden="1">
      <c r="B4907" s="2"/>
      <c r="C4907" s="2"/>
    </row>
    <row r="4908" spans="2:3" hidden="1">
      <c r="B4908" s="2"/>
      <c r="C4908" s="2"/>
    </row>
    <row r="4909" spans="2:3" hidden="1">
      <c r="B4909" s="2"/>
      <c r="C4909" s="2"/>
    </row>
    <row r="4910" spans="2:3" hidden="1">
      <c r="B4910" s="2"/>
      <c r="C4910" s="2"/>
    </row>
    <row r="4911" spans="2:3" hidden="1">
      <c r="B4911" s="2"/>
      <c r="C4911" s="2"/>
    </row>
    <row r="4912" spans="2:3" hidden="1">
      <c r="B4912" s="2"/>
      <c r="C4912" s="2"/>
    </row>
    <row r="4913" spans="2:3" hidden="1">
      <c r="B4913" s="2"/>
      <c r="C4913" s="2"/>
    </row>
    <row r="4914" spans="2:3" hidden="1">
      <c r="B4914" s="2"/>
      <c r="C4914" s="2"/>
    </row>
    <row r="4915" spans="2:3" hidden="1">
      <c r="B4915" s="2"/>
      <c r="C4915" s="2"/>
    </row>
    <row r="4916" spans="2:3" hidden="1">
      <c r="B4916" s="2"/>
      <c r="C4916" s="2"/>
    </row>
    <row r="4917" spans="2:3" hidden="1">
      <c r="B4917" s="2"/>
      <c r="C4917" s="2"/>
    </row>
    <row r="4918" spans="2:3" hidden="1">
      <c r="B4918" s="2"/>
      <c r="C4918" s="2"/>
    </row>
    <row r="4919" spans="2:3" hidden="1">
      <c r="B4919" s="2"/>
      <c r="C4919" s="2"/>
    </row>
    <row r="4920" spans="2:3" hidden="1">
      <c r="B4920" s="2"/>
      <c r="C4920" s="2"/>
    </row>
    <row r="4921" spans="2:3" hidden="1">
      <c r="B4921" s="2"/>
      <c r="C4921" s="2"/>
    </row>
    <row r="4922" spans="2:3" hidden="1">
      <c r="B4922" s="2"/>
      <c r="C4922" s="2"/>
    </row>
    <row r="4923" spans="2:3" hidden="1">
      <c r="B4923" s="2"/>
      <c r="C4923" s="2"/>
    </row>
    <row r="4924" spans="2:3" hidden="1">
      <c r="B4924" s="2"/>
      <c r="C4924" s="2"/>
    </row>
    <row r="4925" spans="2:3" hidden="1">
      <c r="B4925" s="2"/>
      <c r="C4925" s="2"/>
    </row>
    <row r="4926" spans="2:3" hidden="1">
      <c r="B4926" s="2"/>
      <c r="C4926" s="2"/>
    </row>
    <row r="4927" spans="2:3" hidden="1">
      <c r="B4927" s="2"/>
      <c r="C4927" s="2"/>
    </row>
    <row r="4928" spans="2:3" hidden="1">
      <c r="B4928" s="2"/>
      <c r="C4928" s="2"/>
    </row>
    <row r="4929" spans="2:3" hidden="1">
      <c r="B4929" s="2"/>
      <c r="C4929" s="2"/>
    </row>
    <row r="4930" spans="2:3" hidden="1">
      <c r="B4930" s="2"/>
      <c r="C4930" s="2"/>
    </row>
    <row r="4931" spans="2:3" hidden="1">
      <c r="B4931" s="2"/>
      <c r="C4931" s="2"/>
    </row>
    <row r="4932" spans="2:3" hidden="1">
      <c r="B4932" s="2"/>
      <c r="C4932" s="2"/>
    </row>
    <row r="4933" spans="2:3" hidden="1">
      <c r="B4933" s="2"/>
      <c r="C4933" s="2"/>
    </row>
    <row r="4934" spans="2:3" hidden="1">
      <c r="B4934" s="2"/>
      <c r="C4934" s="2"/>
    </row>
    <row r="4935" spans="2:3" hidden="1">
      <c r="B4935" s="2"/>
      <c r="C4935" s="2"/>
    </row>
    <row r="4936" spans="2:3" hidden="1">
      <c r="B4936" s="2"/>
      <c r="C4936" s="2"/>
    </row>
    <row r="4937" spans="2:3" hidden="1">
      <c r="B4937" s="2"/>
      <c r="C4937" s="2"/>
    </row>
    <row r="4938" spans="2:3" hidden="1">
      <c r="B4938" s="2"/>
      <c r="C4938" s="2"/>
    </row>
    <row r="4939" spans="2:3" hidden="1">
      <c r="B4939" s="2"/>
      <c r="C4939" s="2"/>
    </row>
    <row r="4940" spans="2:3" hidden="1">
      <c r="B4940" s="2"/>
      <c r="C4940" s="2"/>
    </row>
    <row r="4941" spans="2:3" hidden="1">
      <c r="B4941" s="2"/>
      <c r="C4941" s="2"/>
    </row>
    <row r="4942" spans="2:3" hidden="1">
      <c r="B4942" s="2"/>
      <c r="C4942" s="2"/>
    </row>
    <row r="4943" spans="2:3" hidden="1">
      <c r="B4943" s="2"/>
      <c r="C4943" s="2"/>
    </row>
    <row r="4944" spans="2:3" hidden="1">
      <c r="B4944" s="2"/>
      <c r="C4944" s="2"/>
    </row>
    <row r="4945" spans="2:3" hidden="1">
      <c r="B4945" s="2"/>
      <c r="C4945" s="2"/>
    </row>
    <row r="4946" spans="2:3" hidden="1">
      <c r="B4946" s="2"/>
      <c r="C4946" s="2"/>
    </row>
    <row r="4947" spans="2:3" hidden="1">
      <c r="B4947" s="2"/>
      <c r="C4947" s="2"/>
    </row>
    <row r="4948" spans="2:3" hidden="1">
      <c r="B4948" s="2"/>
      <c r="C4948" s="2"/>
    </row>
    <row r="4949" spans="2:3" hidden="1">
      <c r="B4949" s="2"/>
      <c r="C4949" s="2"/>
    </row>
    <row r="4950" spans="2:3" hidden="1">
      <c r="B4950" s="2"/>
      <c r="C4950" s="2"/>
    </row>
    <row r="4951" spans="2:3" hidden="1">
      <c r="B4951" s="2"/>
      <c r="C4951" s="2"/>
    </row>
    <row r="4952" spans="2:3" hidden="1">
      <c r="B4952" s="2"/>
      <c r="C4952" s="2"/>
    </row>
    <row r="4953" spans="2:3" hidden="1">
      <c r="B4953" s="2"/>
      <c r="C4953" s="2"/>
    </row>
    <row r="4954" spans="2:3" hidden="1">
      <c r="B4954" s="2"/>
      <c r="C4954" s="2"/>
    </row>
    <row r="4955" spans="2:3" hidden="1">
      <c r="B4955" s="2"/>
      <c r="C4955" s="2"/>
    </row>
    <row r="4956" spans="2:3" hidden="1">
      <c r="B4956" s="2"/>
      <c r="C4956" s="2"/>
    </row>
    <row r="4957" spans="2:3" hidden="1">
      <c r="B4957" s="2"/>
      <c r="C4957" s="2"/>
    </row>
    <row r="4958" spans="2:3" hidden="1">
      <c r="B4958" s="2"/>
      <c r="C4958" s="2"/>
    </row>
    <row r="4959" spans="2:3" hidden="1">
      <c r="B4959" s="2"/>
      <c r="C4959" s="2"/>
    </row>
    <row r="4960" spans="2:3" hidden="1">
      <c r="B4960" s="2"/>
      <c r="C4960" s="2"/>
    </row>
    <row r="4961" spans="2:3" hidden="1">
      <c r="B4961" s="2"/>
      <c r="C4961" s="2"/>
    </row>
    <row r="4962" spans="2:3" hidden="1">
      <c r="B4962" s="2"/>
      <c r="C4962" s="2"/>
    </row>
    <row r="4963" spans="2:3" hidden="1">
      <c r="B4963" s="2"/>
      <c r="C4963" s="2"/>
    </row>
    <row r="4964" spans="2:3" hidden="1">
      <c r="B4964" s="2"/>
      <c r="C4964" s="2"/>
    </row>
    <row r="4965" spans="2:3" hidden="1">
      <c r="B4965" s="2"/>
      <c r="C4965" s="2"/>
    </row>
    <row r="4966" spans="2:3" hidden="1">
      <c r="B4966" s="2"/>
      <c r="C4966" s="2"/>
    </row>
    <row r="4967" spans="2:3" hidden="1">
      <c r="B4967" s="2"/>
      <c r="C4967" s="2"/>
    </row>
    <row r="4968" spans="2:3" hidden="1">
      <c r="B4968" s="2"/>
      <c r="C4968" s="2"/>
    </row>
    <row r="4969" spans="2:3" hidden="1">
      <c r="B4969" s="2"/>
      <c r="C4969" s="2"/>
    </row>
    <row r="4970" spans="2:3" hidden="1">
      <c r="B4970" s="2"/>
      <c r="C4970" s="2"/>
    </row>
    <row r="4971" spans="2:3" hidden="1">
      <c r="B4971" s="2"/>
      <c r="C4971" s="2"/>
    </row>
    <row r="4972" spans="2:3" hidden="1">
      <c r="B4972" s="2"/>
      <c r="C4972" s="2"/>
    </row>
    <row r="4973" spans="2:3" hidden="1">
      <c r="B4973" s="2"/>
      <c r="C4973" s="2"/>
    </row>
    <row r="4974" spans="2:3" hidden="1">
      <c r="B4974" s="2"/>
      <c r="C4974" s="2"/>
    </row>
    <row r="4975" spans="2:3" hidden="1">
      <c r="B4975" s="2"/>
      <c r="C4975" s="2"/>
    </row>
    <row r="4976" spans="2:3" hidden="1">
      <c r="B4976" s="2"/>
      <c r="C4976" s="2"/>
    </row>
    <row r="4977" spans="2:3" hidden="1">
      <c r="B4977" s="2"/>
      <c r="C4977" s="2"/>
    </row>
    <row r="4978" spans="2:3" hidden="1">
      <c r="B4978" s="2"/>
      <c r="C4978" s="2"/>
    </row>
    <row r="4979" spans="2:3" hidden="1">
      <c r="B4979" s="2"/>
      <c r="C4979" s="2"/>
    </row>
    <row r="4980" spans="2:3" hidden="1">
      <c r="B4980" s="2"/>
      <c r="C4980" s="2"/>
    </row>
    <row r="4981" spans="2:3" hidden="1">
      <c r="B4981" s="2"/>
      <c r="C4981" s="2"/>
    </row>
    <row r="4982" spans="2:3" hidden="1">
      <c r="B4982" s="2"/>
      <c r="C4982" s="2"/>
    </row>
    <row r="4983" spans="2:3" hidden="1">
      <c r="B4983" s="2"/>
      <c r="C4983" s="2"/>
    </row>
    <row r="4984" spans="2:3" hidden="1">
      <c r="B4984" s="2"/>
      <c r="C4984" s="2"/>
    </row>
    <row r="4985" spans="2:3" hidden="1">
      <c r="B4985" s="2"/>
      <c r="C4985" s="2"/>
    </row>
    <row r="4986" spans="2:3" hidden="1">
      <c r="B4986" s="2"/>
      <c r="C4986" s="2"/>
    </row>
    <row r="4987" spans="2:3" hidden="1">
      <c r="B4987" s="2"/>
      <c r="C4987" s="2"/>
    </row>
    <row r="4988" spans="2:3" hidden="1">
      <c r="B4988" s="2"/>
      <c r="C4988" s="2"/>
    </row>
    <row r="4989" spans="2:3" hidden="1">
      <c r="B4989" s="2"/>
      <c r="C4989" s="2"/>
    </row>
    <row r="4990" spans="2:3" hidden="1">
      <c r="B4990" s="2"/>
      <c r="C4990" s="2"/>
    </row>
    <row r="4991" spans="2:3" hidden="1">
      <c r="B4991" s="2"/>
      <c r="C4991" s="2"/>
    </row>
    <row r="4992" spans="2:3" hidden="1">
      <c r="B4992" s="2"/>
      <c r="C4992" s="2"/>
    </row>
    <row r="4993" spans="2:3" hidden="1">
      <c r="B4993" s="2"/>
      <c r="C4993" s="2"/>
    </row>
    <row r="4994" spans="2:3" hidden="1">
      <c r="B4994" s="2"/>
      <c r="C4994" s="2"/>
    </row>
    <row r="4995" spans="2:3" hidden="1">
      <c r="B4995" s="2"/>
      <c r="C4995" s="2"/>
    </row>
    <row r="4996" spans="2:3" hidden="1">
      <c r="B4996" s="2"/>
      <c r="C4996" s="2"/>
    </row>
    <row r="4997" spans="2:3" hidden="1">
      <c r="B4997" s="2"/>
      <c r="C4997" s="2"/>
    </row>
    <row r="4998" spans="2:3" hidden="1">
      <c r="B4998" s="2"/>
      <c r="C4998" s="2"/>
    </row>
    <row r="4999" spans="2:3" hidden="1">
      <c r="B4999" s="2"/>
      <c r="C4999" s="2"/>
    </row>
    <row r="5000" spans="2:3" hidden="1">
      <c r="B5000" s="2"/>
      <c r="C5000" s="2"/>
    </row>
    <row r="5001" spans="2:3" hidden="1">
      <c r="B5001" s="2"/>
      <c r="C5001" s="2"/>
    </row>
    <row r="5002" spans="2:3" hidden="1">
      <c r="B5002" s="2"/>
      <c r="C5002" s="2"/>
    </row>
    <row r="5003" spans="2:3" hidden="1">
      <c r="B5003" s="2"/>
      <c r="C5003" s="2"/>
    </row>
    <row r="5004" spans="2:3" hidden="1">
      <c r="B5004" s="2"/>
      <c r="C5004" s="2"/>
    </row>
    <row r="5005" spans="2:3" hidden="1">
      <c r="B5005" s="2"/>
      <c r="C5005" s="2"/>
    </row>
    <row r="5006" spans="2:3" hidden="1">
      <c r="B5006" s="2"/>
      <c r="C5006" s="2"/>
    </row>
    <row r="5007" spans="2:3" hidden="1">
      <c r="B5007" s="2"/>
      <c r="C5007" s="2"/>
    </row>
    <row r="5008" spans="2:3" hidden="1">
      <c r="B5008" s="2"/>
      <c r="C5008" s="2"/>
    </row>
    <row r="5009" spans="2:3" hidden="1">
      <c r="B5009" s="2"/>
      <c r="C5009" s="2"/>
    </row>
    <row r="5010" spans="2:3" hidden="1">
      <c r="B5010" s="2"/>
      <c r="C5010" s="2"/>
    </row>
    <row r="5011" spans="2:3" hidden="1">
      <c r="B5011" s="2"/>
      <c r="C5011" s="2"/>
    </row>
    <row r="5012" spans="2:3" hidden="1">
      <c r="B5012" s="2"/>
      <c r="C5012" s="2"/>
    </row>
    <row r="5013" spans="2:3" hidden="1">
      <c r="B5013" s="2"/>
      <c r="C5013" s="2"/>
    </row>
    <row r="5014" spans="2:3" hidden="1">
      <c r="B5014" s="2"/>
      <c r="C5014" s="2"/>
    </row>
    <row r="5015" spans="2:3" hidden="1">
      <c r="B5015" s="2"/>
      <c r="C5015" s="2"/>
    </row>
    <row r="5016" spans="2:3" hidden="1">
      <c r="B5016" s="2"/>
      <c r="C5016" s="2"/>
    </row>
    <row r="5017" spans="2:3" hidden="1">
      <c r="B5017" s="2"/>
      <c r="C5017" s="2"/>
    </row>
    <row r="5018" spans="2:3" hidden="1">
      <c r="B5018" s="2"/>
      <c r="C5018" s="2"/>
    </row>
    <row r="5019" spans="2:3" hidden="1">
      <c r="B5019" s="2"/>
      <c r="C5019" s="2"/>
    </row>
    <row r="5020" spans="2:3" hidden="1">
      <c r="B5020" s="2"/>
      <c r="C5020" s="2"/>
    </row>
    <row r="5021" spans="2:3" hidden="1">
      <c r="B5021" s="2"/>
      <c r="C5021" s="2"/>
    </row>
    <row r="5022" spans="2:3" hidden="1">
      <c r="B5022" s="2"/>
      <c r="C5022" s="2"/>
    </row>
    <row r="5023" spans="2:3" hidden="1">
      <c r="B5023" s="2"/>
      <c r="C5023" s="2"/>
    </row>
    <row r="5024" spans="2:3" hidden="1">
      <c r="B5024" s="2"/>
      <c r="C5024" s="2"/>
    </row>
    <row r="5025" spans="2:3" hidden="1">
      <c r="B5025" s="2"/>
      <c r="C5025" s="2"/>
    </row>
    <row r="5026" spans="2:3" hidden="1">
      <c r="B5026" s="2"/>
      <c r="C5026" s="2"/>
    </row>
    <row r="5027" spans="2:3" hidden="1">
      <c r="B5027" s="2"/>
      <c r="C5027" s="2"/>
    </row>
    <row r="5028" spans="2:3" hidden="1">
      <c r="B5028" s="2"/>
      <c r="C5028" s="2"/>
    </row>
    <row r="5029" spans="2:3" hidden="1">
      <c r="B5029" s="2"/>
      <c r="C5029" s="2"/>
    </row>
    <row r="5030" spans="2:3" hidden="1">
      <c r="B5030" s="2"/>
      <c r="C5030" s="2"/>
    </row>
    <row r="5031" spans="2:3" hidden="1">
      <c r="B5031" s="2"/>
      <c r="C5031" s="2"/>
    </row>
    <row r="5032" spans="2:3" hidden="1">
      <c r="B5032" s="2"/>
      <c r="C5032" s="2"/>
    </row>
    <row r="5033" spans="2:3" hidden="1">
      <c r="B5033" s="2"/>
      <c r="C5033" s="2"/>
    </row>
    <row r="5034" spans="2:3" hidden="1">
      <c r="B5034" s="2"/>
      <c r="C5034" s="2"/>
    </row>
    <row r="5035" spans="2:3" hidden="1">
      <c r="B5035" s="2"/>
      <c r="C5035" s="2"/>
    </row>
    <row r="5036" spans="2:3" hidden="1">
      <c r="B5036" s="2"/>
      <c r="C5036" s="2"/>
    </row>
    <row r="5037" spans="2:3" hidden="1">
      <c r="B5037" s="2"/>
      <c r="C5037" s="2"/>
    </row>
    <row r="5038" spans="2:3" hidden="1">
      <c r="B5038" s="2"/>
      <c r="C5038" s="2"/>
    </row>
    <row r="5039" spans="2:3" hidden="1">
      <c r="B5039" s="2"/>
      <c r="C5039" s="2"/>
    </row>
    <row r="5040" spans="2:3" hidden="1">
      <c r="B5040" s="2"/>
      <c r="C5040" s="2"/>
    </row>
    <row r="5041" spans="2:3" hidden="1">
      <c r="B5041" s="2"/>
      <c r="C5041" s="2"/>
    </row>
    <row r="5042" spans="2:3" hidden="1">
      <c r="B5042" s="2"/>
      <c r="C5042" s="2"/>
    </row>
    <row r="5043" spans="2:3" hidden="1">
      <c r="B5043" s="2"/>
      <c r="C5043" s="2"/>
    </row>
    <row r="5044" spans="2:3" hidden="1">
      <c r="B5044" s="2"/>
      <c r="C5044" s="2"/>
    </row>
    <row r="5045" spans="2:3" hidden="1">
      <c r="B5045" s="2"/>
      <c r="C5045" s="2"/>
    </row>
    <row r="5046" spans="2:3" hidden="1">
      <c r="B5046" s="2"/>
      <c r="C5046" s="2"/>
    </row>
    <row r="5047" spans="2:3" hidden="1">
      <c r="B5047" s="2"/>
      <c r="C5047" s="2"/>
    </row>
    <row r="5048" spans="2:3" hidden="1">
      <c r="B5048" s="2"/>
      <c r="C5048" s="2"/>
    </row>
    <row r="5049" spans="2:3" hidden="1">
      <c r="B5049" s="2"/>
      <c r="C5049" s="2"/>
    </row>
    <row r="5050" spans="2:3" hidden="1">
      <c r="B5050" s="2"/>
      <c r="C5050" s="2"/>
    </row>
    <row r="5051" spans="2:3" hidden="1">
      <c r="B5051" s="2"/>
      <c r="C5051" s="2"/>
    </row>
    <row r="5052" spans="2:3" hidden="1">
      <c r="B5052" s="2"/>
      <c r="C5052" s="2"/>
    </row>
    <row r="5053" spans="2:3" hidden="1">
      <c r="B5053" s="2"/>
      <c r="C5053" s="2"/>
    </row>
    <row r="5054" spans="2:3" hidden="1">
      <c r="B5054" s="2"/>
      <c r="C5054" s="2"/>
    </row>
    <row r="5055" spans="2:3" hidden="1">
      <c r="B5055" s="2"/>
      <c r="C5055" s="2"/>
    </row>
    <row r="5056" spans="2:3" hidden="1">
      <c r="B5056" s="2"/>
      <c r="C5056" s="2"/>
    </row>
    <row r="5057" spans="2:3" hidden="1">
      <c r="B5057" s="2"/>
      <c r="C5057" s="2"/>
    </row>
    <row r="5058" spans="2:3" hidden="1">
      <c r="B5058" s="2"/>
      <c r="C5058" s="2"/>
    </row>
    <row r="5059" spans="2:3" hidden="1">
      <c r="B5059" s="2"/>
      <c r="C5059" s="2"/>
    </row>
    <row r="5060" spans="2:3" hidden="1">
      <c r="B5060" s="2"/>
      <c r="C5060" s="2"/>
    </row>
    <row r="5061" spans="2:3" hidden="1">
      <c r="B5061" s="2"/>
      <c r="C5061" s="2"/>
    </row>
    <row r="5062" spans="2:3" hidden="1">
      <c r="B5062" s="2"/>
      <c r="C5062" s="2"/>
    </row>
    <row r="5063" spans="2:3" hidden="1">
      <c r="B5063" s="2"/>
      <c r="C5063" s="2"/>
    </row>
    <row r="5064" spans="2:3" hidden="1">
      <c r="B5064" s="2"/>
      <c r="C5064" s="2"/>
    </row>
    <row r="5065" spans="2:3" hidden="1">
      <c r="B5065" s="2"/>
      <c r="C5065" s="2"/>
    </row>
    <row r="5066" spans="2:3" hidden="1">
      <c r="B5066" s="2"/>
      <c r="C5066" s="2"/>
    </row>
    <row r="5067" spans="2:3" hidden="1">
      <c r="B5067" s="2"/>
      <c r="C5067" s="2"/>
    </row>
    <row r="5068" spans="2:3" hidden="1">
      <c r="B5068" s="2"/>
      <c r="C5068" s="2"/>
    </row>
    <row r="5069" spans="2:3" hidden="1">
      <c r="B5069" s="2"/>
      <c r="C5069" s="2"/>
    </row>
    <row r="5070" spans="2:3" hidden="1">
      <c r="B5070" s="2"/>
      <c r="C5070" s="2"/>
    </row>
    <row r="5071" spans="2:3" hidden="1">
      <c r="B5071" s="2"/>
      <c r="C5071" s="2"/>
    </row>
    <row r="5072" spans="2:3" hidden="1">
      <c r="B5072" s="2"/>
      <c r="C5072" s="2"/>
    </row>
    <row r="5073" spans="2:3" hidden="1">
      <c r="B5073" s="2"/>
      <c r="C5073" s="2"/>
    </row>
    <row r="5074" spans="2:3" hidden="1">
      <c r="B5074" s="2"/>
      <c r="C5074" s="2"/>
    </row>
    <row r="5075" spans="2:3" hidden="1">
      <c r="B5075" s="2"/>
      <c r="C5075" s="2"/>
    </row>
    <row r="5076" spans="2:3" hidden="1">
      <c r="B5076" s="2"/>
      <c r="C5076" s="2"/>
    </row>
    <row r="5077" spans="2:3" hidden="1">
      <c r="B5077" s="2"/>
      <c r="C5077" s="2"/>
    </row>
    <row r="5078" spans="2:3" hidden="1">
      <c r="B5078" s="2"/>
      <c r="C5078" s="2"/>
    </row>
    <row r="5079" spans="2:3" hidden="1">
      <c r="B5079" s="2"/>
      <c r="C5079" s="2"/>
    </row>
    <row r="5080" spans="2:3" hidden="1">
      <c r="B5080" s="2"/>
      <c r="C5080" s="2"/>
    </row>
    <row r="5081" spans="2:3" hidden="1">
      <c r="B5081" s="2"/>
      <c r="C5081" s="2"/>
    </row>
    <row r="5082" spans="2:3" hidden="1">
      <c r="B5082" s="2"/>
      <c r="C5082" s="2"/>
    </row>
    <row r="5083" spans="2:3" hidden="1">
      <c r="B5083" s="2"/>
      <c r="C5083" s="2"/>
    </row>
    <row r="5084" spans="2:3" hidden="1">
      <c r="B5084" s="2"/>
      <c r="C5084" s="2"/>
    </row>
    <row r="5085" spans="2:3" hidden="1">
      <c r="B5085" s="2"/>
      <c r="C5085" s="2"/>
    </row>
    <row r="5086" spans="2:3" hidden="1">
      <c r="B5086" s="2"/>
      <c r="C5086" s="2"/>
    </row>
    <row r="5087" spans="2:3" hidden="1">
      <c r="B5087" s="2"/>
      <c r="C5087" s="2"/>
    </row>
    <row r="5088" spans="2:3" hidden="1">
      <c r="B5088" s="2"/>
      <c r="C5088" s="2"/>
    </row>
    <row r="5089" spans="2:3" hidden="1">
      <c r="B5089" s="2"/>
      <c r="C5089" s="2"/>
    </row>
    <row r="5090" spans="2:3" hidden="1">
      <c r="B5090" s="2"/>
      <c r="C5090" s="2"/>
    </row>
    <row r="5091" spans="2:3" hidden="1">
      <c r="B5091" s="2"/>
      <c r="C5091" s="2"/>
    </row>
    <row r="5092" spans="2:3" hidden="1">
      <c r="B5092" s="2"/>
      <c r="C5092" s="2"/>
    </row>
    <row r="5093" spans="2:3" hidden="1">
      <c r="B5093" s="2"/>
      <c r="C5093" s="2"/>
    </row>
    <row r="5094" spans="2:3" hidden="1">
      <c r="B5094" s="2"/>
      <c r="C5094" s="2"/>
    </row>
    <row r="5095" spans="2:3" hidden="1">
      <c r="B5095" s="2"/>
      <c r="C5095" s="2"/>
    </row>
    <row r="5096" spans="2:3" hidden="1">
      <c r="B5096" s="2"/>
      <c r="C5096" s="2"/>
    </row>
    <row r="5097" spans="2:3" hidden="1">
      <c r="B5097" s="2"/>
      <c r="C5097" s="2"/>
    </row>
    <row r="5098" spans="2:3" hidden="1">
      <c r="B5098" s="2"/>
      <c r="C5098" s="2"/>
    </row>
    <row r="5099" spans="2:3" hidden="1">
      <c r="B5099" s="2"/>
      <c r="C5099" s="2"/>
    </row>
    <row r="5100" spans="2:3" hidden="1">
      <c r="B5100" s="2"/>
      <c r="C5100" s="2"/>
    </row>
    <row r="5101" spans="2:3" hidden="1">
      <c r="B5101" s="2"/>
      <c r="C5101" s="2"/>
    </row>
    <row r="5102" spans="2:3" hidden="1">
      <c r="B5102" s="2"/>
      <c r="C5102" s="2"/>
    </row>
    <row r="5103" spans="2:3" hidden="1">
      <c r="B5103" s="2"/>
      <c r="C5103" s="2"/>
    </row>
    <row r="5104" spans="2:3" hidden="1">
      <c r="B5104" s="2"/>
      <c r="C5104" s="2"/>
    </row>
    <row r="5105" spans="2:3" hidden="1">
      <c r="B5105" s="2"/>
      <c r="C5105" s="2"/>
    </row>
    <row r="5106" spans="2:3" hidden="1">
      <c r="B5106" s="2"/>
      <c r="C5106" s="2"/>
    </row>
    <row r="5107" spans="2:3" hidden="1">
      <c r="B5107" s="2"/>
      <c r="C5107" s="2"/>
    </row>
    <row r="5108" spans="2:3" hidden="1">
      <c r="B5108" s="2"/>
      <c r="C5108" s="2"/>
    </row>
    <row r="5109" spans="2:3" hidden="1">
      <c r="B5109" s="2"/>
      <c r="C5109" s="2"/>
    </row>
    <row r="5110" spans="2:3" hidden="1">
      <c r="B5110" s="2"/>
      <c r="C5110" s="2"/>
    </row>
    <row r="5111" spans="2:3" hidden="1">
      <c r="B5111" s="2"/>
      <c r="C5111" s="2"/>
    </row>
    <row r="5112" spans="2:3" hidden="1">
      <c r="B5112" s="2"/>
      <c r="C5112" s="2"/>
    </row>
    <row r="5113" spans="2:3" hidden="1">
      <c r="B5113" s="2"/>
      <c r="C5113" s="2"/>
    </row>
    <row r="5114" spans="2:3" hidden="1">
      <c r="B5114" s="2"/>
      <c r="C5114" s="2"/>
    </row>
    <row r="5115" spans="2:3" hidden="1">
      <c r="B5115" s="2"/>
      <c r="C5115" s="2"/>
    </row>
    <row r="5116" spans="2:3" hidden="1">
      <c r="B5116" s="2"/>
      <c r="C5116" s="2"/>
    </row>
    <row r="5117" spans="2:3" hidden="1">
      <c r="B5117" s="2"/>
      <c r="C5117" s="2"/>
    </row>
    <row r="5118" spans="2:3" hidden="1">
      <c r="B5118" s="2"/>
      <c r="C5118" s="2"/>
    </row>
    <row r="5119" spans="2:3" hidden="1">
      <c r="B5119" s="2"/>
      <c r="C5119" s="2"/>
    </row>
    <row r="5120" spans="2:3" hidden="1">
      <c r="B5120" s="2"/>
      <c r="C5120" s="2"/>
    </row>
    <row r="5121" spans="2:3" hidden="1">
      <c r="B5121" s="2"/>
      <c r="C5121" s="2"/>
    </row>
    <row r="5122" spans="2:3" hidden="1">
      <c r="B5122" s="2"/>
      <c r="C5122" s="2"/>
    </row>
    <row r="5123" spans="2:3" hidden="1">
      <c r="B5123" s="2"/>
      <c r="C5123" s="2"/>
    </row>
    <row r="5124" spans="2:3" hidden="1">
      <c r="B5124" s="2"/>
      <c r="C5124" s="2"/>
    </row>
    <row r="5125" spans="2:3" hidden="1">
      <c r="B5125" s="2"/>
      <c r="C5125" s="2"/>
    </row>
    <row r="5126" spans="2:3" hidden="1">
      <c r="B5126" s="2"/>
      <c r="C5126" s="2"/>
    </row>
    <row r="5127" spans="2:3" hidden="1">
      <c r="B5127" s="2"/>
      <c r="C5127" s="2"/>
    </row>
    <row r="5128" spans="2:3" hidden="1">
      <c r="B5128" s="2"/>
      <c r="C5128" s="2"/>
    </row>
    <row r="5129" spans="2:3" hidden="1">
      <c r="B5129" s="2"/>
      <c r="C5129" s="2"/>
    </row>
    <row r="5130" spans="2:3" hidden="1">
      <c r="B5130" s="2"/>
      <c r="C5130" s="2"/>
    </row>
    <row r="5131" spans="2:3" hidden="1">
      <c r="B5131" s="2"/>
      <c r="C5131" s="2"/>
    </row>
    <row r="5132" spans="2:3" hidden="1">
      <c r="B5132" s="2"/>
      <c r="C5132" s="2"/>
    </row>
    <row r="5133" spans="2:3" hidden="1">
      <c r="B5133" s="2"/>
      <c r="C5133" s="2"/>
    </row>
    <row r="5134" spans="2:3" hidden="1">
      <c r="B5134" s="2"/>
      <c r="C5134" s="2"/>
    </row>
    <row r="5135" spans="2:3" hidden="1">
      <c r="B5135" s="2"/>
      <c r="C5135" s="2"/>
    </row>
    <row r="5136" spans="2:3" hidden="1">
      <c r="B5136" s="2"/>
      <c r="C5136" s="2"/>
    </row>
    <row r="5137" spans="2:3" hidden="1">
      <c r="B5137" s="2"/>
      <c r="C5137" s="2"/>
    </row>
    <row r="5138" spans="2:3" hidden="1">
      <c r="B5138" s="2"/>
      <c r="C5138" s="2"/>
    </row>
    <row r="5139" spans="2:3" hidden="1">
      <c r="B5139" s="2"/>
      <c r="C5139" s="2"/>
    </row>
    <row r="5140" spans="2:3" hidden="1">
      <c r="B5140" s="2"/>
      <c r="C5140" s="2"/>
    </row>
    <row r="5141" spans="2:3" hidden="1">
      <c r="B5141" s="2"/>
      <c r="C5141" s="2"/>
    </row>
    <row r="5142" spans="2:3" hidden="1">
      <c r="B5142" s="2"/>
      <c r="C5142" s="2"/>
    </row>
    <row r="5143" spans="2:3" hidden="1">
      <c r="B5143" s="2"/>
      <c r="C5143" s="2"/>
    </row>
    <row r="5144" spans="2:3" hidden="1">
      <c r="B5144" s="2"/>
      <c r="C5144" s="2"/>
    </row>
    <row r="5145" spans="2:3" hidden="1">
      <c r="B5145" s="2"/>
      <c r="C5145" s="2"/>
    </row>
    <row r="5146" spans="2:3" hidden="1">
      <c r="B5146" s="2"/>
      <c r="C5146" s="2"/>
    </row>
    <row r="5147" spans="2:3" hidden="1">
      <c r="B5147" s="2"/>
      <c r="C5147" s="2"/>
    </row>
    <row r="5148" spans="2:3" hidden="1">
      <c r="B5148" s="2"/>
      <c r="C5148" s="2"/>
    </row>
    <row r="5149" spans="2:3" hidden="1">
      <c r="B5149" s="2"/>
      <c r="C5149" s="2"/>
    </row>
    <row r="5150" spans="2:3" hidden="1">
      <c r="B5150" s="2"/>
      <c r="C5150" s="2"/>
    </row>
    <row r="5151" spans="2:3" hidden="1">
      <c r="B5151" s="2"/>
      <c r="C5151" s="2"/>
    </row>
    <row r="5152" spans="2:3" hidden="1">
      <c r="B5152" s="2"/>
      <c r="C5152" s="2"/>
    </row>
    <row r="5153" spans="2:3" hidden="1">
      <c r="B5153" s="2"/>
      <c r="C5153" s="2"/>
    </row>
    <row r="5154" spans="2:3" hidden="1">
      <c r="B5154" s="2"/>
      <c r="C5154" s="2"/>
    </row>
    <row r="5155" spans="2:3" hidden="1">
      <c r="B5155" s="2"/>
      <c r="C5155" s="2"/>
    </row>
    <row r="5156" spans="2:3" hidden="1">
      <c r="B5156" s="2"/>
      <c r="C5156" s="2"/>
    </row>
    <row r="5157" spans="2:3" hidden="1">
      <c r="B5157" s="2"/>
      <c r="C5157" s="2"/>
    </row>
    <row r="5158" spans="2:3" hidden="1">
      <c r="B5158" s="2"/>
      <c r="C5158" s="2"/>
    </row>
    <row r="5159" spans="2:3" hidden="1">
      <c r="B5159" s="2"/>
      <c r="C5159" s="2"/>
    </row>
    <row r="5160" spans="2:3" hidden="1">
      <c r="B5160" s="2"/>
      <c r="C5160" s="2"/>
    </row>
    <row r="5161" spans="2:3" hidden="1">
      <c r="B5161" s="2"/>
      <c r="C5161" s="2"/>
    </row>
    <row r="5162" spans="2:3" hidden="1">
      <c r="B5162" s="2"/>
      <c r="C5162" s="2"/>
    </row>
    <row r="5163" spans="2:3" hidden="1">
      <c r="B5163" s="2"/>
      <c r="C5163" s="2"/>
    </row>
    <row r="5164" spans="2:3" hidden="1">
      <c r="B5164" s="2"/>
      <c r="C5164" s="2"/>
    </row>
    <row r="5165" spans="2:3" hidden="1">
      <c r="B5165" s="2"/>
      <c r="C5165" s="2"/>
    </row>
    <row r="5166" spans="2:3" hidden="1">
      <c r="B5166" s="2"/>
      <c r="C5166" s="2"/>
    </row>
    <row r="5167" spans="2:3" hidden="1">
      <c r="B5167" s="2"/>
      <c r="C5167" s="2"/>
    </row>
    <row r="5168" spans="2:3" hidden="1">
      <c r="B5168" s="2"/>
      <c r="C5168" s="2"/>
    </row>
    <row r="5169" spans="2:3" hidden="1">
      <c r="B5169" s="2"/>
      <c r="C5169" s="2"/>
    </row>
    <row r="5170" spans="2:3" hidden="1">
      <c r="B5170" s="2"/>
      <c r="C5170" s="2"/>
    </row>
    <row r="5171" spans="2:3" hidden="1">
      <c r="B5171" s="2"/>
      <c r="C5171" s="2"/>
    </row>
    <row r="5172" spans="2:3" hidden="1">
      <c r="B5172" s="2"/>
      <c r="C5172" s="2"/>
    </row>
    <row r="5173" spans="2:3" hidden="1">
      <c r="B5173" s="2"/>
      <c r="C5173" s="2"/>
    </row>
    <row r="5174" spans="2:3" hidden="1">
      <c r="B5174" s="2"/>
      <c r="C5174" s="2"/>
    </row>
    <row r="5175" spans="2:3" hidden="1">
      <c r="B5175" s="2"/>
      <c r="C5175" s="2"/>
    </row>
    <row r="5176" spans="2:3" hidden="1">
      <c r="B5176" s="2"/>
      <c r="C5176" s="2"/>
    </row>
    <row r="5177" spans="2:3" hidden="1">
      <c r="B5177" s="2"/>
      <c r="C5177" s="2"/>
    </row>
    <row r="5178" spans="2:3" hidden="1">
      <c r="B5178" s="2"/>
      <c r="C5178" s="2"/>
    </row>
    <row r="5179" spans="2:3" hidden="1">
      <c r="B5179" s="2"/>
      <c r="C5179" s="2"/>
    </row>
    <row r="5180" spans="2:3" hidden="1">
      <c r="B5180" s="2"/>
      <c r="C5180" s="2"/>
    </row>
    <row r="5181" spans="2:3" hidden="1">
      <c r="B5181" s="2"/>
      <c r="C5181" s="2"/>
    </row>
    <row r="5182" spans="2:3" hidden="1">
      <c r="B5182" s="2"/>
      <c r="C5182" s="2"/>
    </row>
    <row r="5183" spans="2:3" hidden="1">
      <c r="B5183" s="2"/>
      <c r="C5183" s="2"/>
    </row>
    <row r="5184" spans="2:3" hidden="1">
      <c r="B5184" s="2"/>
      <c r="C5184" s="2"/>
    </row>
    <row r="5185" spans="2:3" hidden="1">
      <c r="B5185" s="2"/>
      <c r="C5185" s="2"/>
    </row>
    <row r="5186" spans="2:3" hidden="1">
      <c r="B5186" s="2"/>
      <c r="C5186" s="2"/>
    </row>
    <row r="5187" spans="2:3" hidden="1">
      <c r="B5187" s="2"/>
      <c r="C5187" s="2"/>
    </row>
    <row r="5188" spans="2:3" hidden="1">
      <c r="B5188" s="2"/>
      <c r="C5188" s="2"/>
    </row>
    <row r="5189" spans="2:3" hidden="1">
      <c r="B5189" s="2"/>
      <c r="C5189" s="2"/>
    </row>
    <row r="5190" spans="2:3" hidden="1">
      <c r="B5190" s="2"/>
      <c r="C5190" s="2"/>
    </row>
    <row r="5191" spans="2:3" hidden="1">
      <c r="B5191" s="2"/>
      <c r="C5191" s="2"/>
    </row>
    <row r="5192" spans="2:3" hidden="1">
      <c r="B5192" s="2"/>
      <c r="C5192" s="2"/>
    </row>
    <row r="5193" spans="2:3" hidden="1">
      <c r="B5193" s="2"/>
      <c r="C5193" s="2"/>
    </row>
    <row r="5194" spans="2:3" hidden="1">
      <c r="B5194" s="2"/>
      <c r="C5194" s="2"/>
    </row>
    <row r="5195" spans="2:3" hidden="1">
      <c r="B5195" s="2"/>
      <c r="C5195" s="2"/>
    </row>
    <row r="5196" spans="2:3" hidden="1">
      <c r="B5196" s="2"/>
      <c r="C5196" s="2"/>
    </row>
    <row r="5197" spans="2:3" hidden="1">
      <c r="B5197" s="2"/>
      <c r="C5197" s="2"/>
    </row>
    <row r="5198" spans="2:3" hidden="1">
      <c r="B5198" s="2"/>
      <c r="C5198" s="2"/>
    </row>
    <row r="5199" spans="2:3" hidden="1">
      <c r="B5199" s="2"/>
      <c r="C5199" s="2"/>
    </row>
    <row r="5200" spans="2:3" hidden="1">
      <c r="B5200" s="2"/>
      <c r="C5200" s="2"/>
    </row>
    <row r="5201" spans="2:3" hidden="1">
      <c r="B5201" s="2"/>
      <c r="C5201" s="2"/>
    </row>
    <row r="5202" spans="2:3" hidden="1">
      <c r="B5202" s="2"/>
      <c r="C5202" s="2"/>
    </row>
    <row r="5203" spans="2:3" hidden="1">
      <c r="B5203" s="2"/>
      <c r="C5203" s="2"/>
    </row>
    <row r="5204" spans="2:3" hidden="1">
      <c r="B5204" s="2"/>
      <c r="C5204" s="2"/>
    </row>
    <row r="5205" spans="2:3" hidden="1">
      <c r="B5205" s="2"/>
      <c r="C5205" s="2"/>
    </row>
    <row r="5206" spans="2:3" hidden="1">
      <c r="B5206" s="2"/>
      <c r="C5206" s="2"/>
    </row>
    <row r="5207" spans="2:3" hidden="1">
      <c r="B5207" s="2"/>
      <c r="C5207" s="2"/>
    </row>
    <row r="5208" spans="2:3" hidden="1">
      <c r="B5208" s="2"/>
      <c r="C5208" s="2"/>
    </row>
    <row r="5209" spans="2:3" hidden="1">
      <c r="B5209" s="2"/>
      <c r="C5209" s="2"/>
    </row>
    <row r="5210" spans="2:3" hidden="1">
      <c r="B5210" s="2"/>
      <c r="C5210" s="2"/>
    </row>
    <row r="5211" spans="2:3" hidden="1">
      <c r="B5211" s="2"/>
      <c r="C5211" s="2"/>
    </row>
    <row r="5212" spans="2:3" hidden="1">
      <c r="B5212" s="2"/>
      <c r="C5212" s="2"/>
    </row>
    <row r="5213" spans="2:3" hidden="1">
      <c r="B5213" s="2"/>
      <c r="C5213" s="2"/>
    </row>
    <row r="5214" spans="2:3" hidden="1">
      <c r="B5214" s="2"/>
      <c r="C5214" s="2"/>
    </row>
    <row r="5215" spans="2:3" hidden="1">
      <c r="B5215" s="2"/>
      <c r="C5215" s="2"/>
    </row>
    <row r="5216" spans="2:3" hidden="1">
      <c r="B5216" s="2"/>
      <c r="C5216" s="2"/>
    </row>
    <row r="5217" spans="2:3" hidden="1">
      <c r="B5217" s="2"/>
      <c r="C5217" s="2"/>
    </row>
    <row r="5218" spans="2:3" hidden="1">
      <c r="B5218" s="2"/>
      <c r="C5218" s="2"/>
    </row>
    <row r="5219" spans="2:3" hidden="1">
      <c r="B5219" s="2"/>
      <c r="C5219" s="2"/>
    </row>
    <row r="5220" spans="2:3" hidden="1">
      <c r="B5220" s="2"/>
      <c r="C5220" s="2"/>
    </row>
    <row r="5221" spans="2:3" hidden="1">
      <c r="B5221" s="2"/>
      <c r="C5221" s="2"/>
    </row>
    <row r="5222" spans="2:3" hidden="1">
      <c r="B5222" s="2"/>
      <c r="C5222" s="2"/>
    </row>
    <row r="5223" spans="2:3" hidden="1">
      <c r="B5223" s="2"/>
      <c r="C5223" s="2"/>
    </row>
    <row r="5224" spans="2:3" hidden="1">
      <c r="B5224" s="2"/>
      <c r="C5224" s="2"/>
    </row>
    <row r="5225" spans="2:3" hidden="1">
      <c r="B5225" s="2"/>
      <c r="C5225" s="2"/>
    </row>
    <row r="5226" spans="2:3" hidden="1">
      <c r="B5226" s="2"/>
      <c r="C5226" s="2"/>
    </row>
    <row r="5227" spans="2:3" hidden="1">
      <c r="B5227" s="2"/>
      <c r="C5227" s="2"/>
    </row>
    <row r="5228" spans="2:3" hidden="1">
      <c r="B5228" s="2"/>
      <c r="C5228" s="2"/>
    </row>
    <row r="5229" spans="2:3" hidden="1">
      <c r="B5229" s="2"/>
      <c r="C5229" s="2"/>
    </row>
    <row r="5230" spans="2:3" hidden="1">
      <c r="B5230" s="2"/>
      <c r="C5230" s="2"/>
    </row>
    <row r="5231" spans="2:3" hidden="1">
      <c r="B5231" s="2"/>
      <c r="C5231" s="2"/>
    </row>
    <row r="5232" spans="2:3" hidden="1">
      <c r="B5232" s="2"/>
      <c r="C5232" s="2"/>
    </row>
    <row r="5233" spans="2:3" hidden="1">
      <c r="B5233" s="2"/>
      <c r="C5233" s="2"/>
    </row>
    <row r="5234" spans="2:3" hidden="1">
      <c r="B5234" s="2"/>
      <c r="C5234" s="2"/>
    </row>
    <row r="5235" spans="2:3" hidden="1">
      <c r="B5235" s="2"/>
      <c r="C5235" s="2"/>
    </row>
    <row r="5236" spans="2:3" hidden="1">
      <c r="B5236" s="2"/>
      <c r="C5236" s="2"/>
    </row>
    <row r="5237" spans="2:3" hidden="1">
      <c r="B5237" s="2"/>
      <c r="C5237" s="2"/>
    </row>
    <row r="5238" spans="2:3" hidden="1">
      <c r="B5238" s="2"/>
      <c r="C5238" s="2"/>
    </row>
    <row r="5239" spans="2:3" hidden="1">
      <c r="B5239" s="2"/>
      <c r="C5239" s="2"/>
    </row>
    <row r="5240" spans="2:3" hidden="1">
      <c r="B5240" s="2"/>
      <c r="C5240" s="2"/>
    </row>
    <row r="5241" spans="2:3" hidden="1">
      <c r="B5241" s="2"/>
      <c r="C5241" s="2"/>
    </row>
    <row r="5242" spans="2:3" hidden="1">
      <c r="B5242" s="2"/>
      <c r="C5242" s="2"/>
    </row>
    <row r="5243" spans="2:3" hidden="1">
      <c r="B5243" s="2"/>
      <c r="C5243" s="2"/>
    </row>
    <row r="5244" spans="2:3" hidden="1">
      <c r="B5244" s="2"/>
      <c r="C5244" s="2"/>
    </row>
    <row r="5245" spans="2:3" hidden="1">
      <c r="B5245" s="2"/>
      <c r="C5245" s="2"/>
    </row>
    <row r="5246" spans="2:3" hidden="1">
      <c r="B5246" s="2"/>
      <c r="C5246" s="2"/>
    </row>
    <row r="5247" spans="2:3" hidden="1">
      <c r="B5247" s="2"/>
      <c r="C5247" s="2"/>
    </row>
    <row r="5248" spans="2:3" hidden="1">
      <c r="B5248" s="2"/>
      <c r="C5248" s="2"/>
    </row>
    <row r="5249" spans="2:3" hidden="1">
      <c r="B5249" s="2"/>
      <c r="C5249" s="2"/>
    </row>
    <row r="5250" spans="2:3" hidden="1">
      <c r="B5250" s="2"/>
      <c r="C5250" s="2"/>
    </row>
    <row r="5251" spans="2:3" hidden="1">
      <c r="B5251" s="2"/>
      <c r="C5251" s="2"/>
    </row>
    <row r="5252" spans="2:3" hidden="1">
      <c r="B5252" s="2"/>
      <c r="C5252" s="2"/>
    </row>
    <row r="5253" spans="2:3" hidden="1">
      <c r="B5253" s="2"/>
      <c r="C5253" s="2"/>
    </row>
    <row r="5254" spans="2:3" hidden="1">
      <c r="B5254" s="2"/>
      <c r="C5254" s="2"/>
    </row>
    <row r="5255" spans="2:3" hidden="1">
      <c r="B5255" s="2"/>
      <c r="C5255" s="2"/>
    </row>
    <row r="5256" spans="2:3" hidden="1">
      <c r="B5256" s="2"/>
      <c r="C5256" s="2"/>
    </row>
    <row r="5257" spans="2:3" hidden="1">
      <c r="B5257" s="2"/>
      <c r="C5257" s="2"/>
    </row>
    <row r="5258" spans="2:3" hidden="1">
      <c r="B5258" s="2"/>
      <c r="C5258" s="2"/>
    </row>
    <row r="5259" spans="2:3" hidden="1">
      <c r="B5259" s="2"/>
      <c r="C5259" s="2"/>
    </row>
    <row r="5260" spans="2:3" hidden="1">
      <c r="B5260" s="2"/>
      <c r="C5260" s="2"/>
    </row>
    <row r="5261" spans="2:3" hidden="1">
      <c r="B5261" s="2"/>
      <c r="C5261" s="2"/>
    </row>
    <row r="5262" spans="2:3" hidden="1">
      <c r="B5262" s="2"/>
      <c r="C5262" s="2"/>
    </row>
    <row r="5263" spans="2:3" hidden="1">
      <c r="B5263" s="2"/>
      <c r="C5263" s="2"/>
    </row>
    <row r="5264" spans="2:3" hidden="1">
      <c r="B5264" s="2"/>
      <c r="C5264" s="2"/>
    </row>
    <row r="5265" spans="2:3" hidden="1">
      <c r="B5265" s="2"/>
      <c r="C5265" s="2"/>
    </row>
    <row r="5266" spans="2:3" hidden="1">
      <c r="B5266" s="2"/>
      <c r="C5266" s="2"/>
    </row>
    <row r="5267" spans="2:3" hidden="1">
      <c r="B5267" s="2"/>
      <c r="C5267" s="2"/>
    </row>
    <row r="5268" spans="2:3" hidden="1">
      <c r="B5268" s="2"/>
      <c r="C5268" s="2"/>
    </row>
    <row r="5269" spans="2:3" hidden="1">
      <c r="B5269" s="2"/>
      <c r="C5269" s="2"/>
    </row>
    <row r="5270" spans="2:3" hidden="1">
      <c r="B5270" s="2"/>
      <c r="C5270" s="2"/>
    </row>
    <row r="5271" spans="2:3" hidden="1">
      <c r="B5271" s="2"/>
      <c r="C5271" s="2"/>
    </row>
    <row r="5272" spans="2:3" hidden="1">
      <c r="B5272" s="2"/>
      <c r="C5272" s="2"/>
    </row>
    <row r="5273" spans="2:3" hidden="1">
      <c r="B5273" s="2"/>
      <c r="C5273" s="2"/>
    </row>
    <row r="5274" spans="2:3" hidden="1">
      <c r="B5274" s="2"/>
      <c r="C5274" s="2"/>
    </row>
    <row r="5275" spans="2:3" hidden="1">
      <c r="B5275" s="2"/>
      <c r="C5275" s="2"/>
    </row>
    <row r="5276" spans="2:3" hidden="1">
      <c r="B5276" s="2"/>
      <c r="C5276" s="2"/>
    </row>
    <row r="5277" spans="2:3" hidden="1">
      <c r="B5277" s="2"/>
      <c r="C5277" s="2"/>
    </row>
    <row r="5278" spans="2:3" hidden="1">
      <c r="B5278" s="2"/>
      <c r="C5278" s="2"/>
    </row>
    <row r="5279" spans="2:3" hidden="1">
      <c r="B5279" s="2"/>
      <c r="C5279" s="2"/>
    </row>
    <row r="5280" spans="2:3" hidden="1">
      <c r="B5280" s="2"/>
      <c r="C5280" s="2"/>
    </row>
    <row r="5281" spans="2:3" hidden="1">
      <c r="B5281" s="2"/>
      <c r="C5281" s="2"/>
    </row>
    <row r="5282" spans="2:3" hidden="1">
      <c r="B5282" s="2"/>
      <c r="C5282" s="2"/>
    </row>
    <row r="5283" spans="2:3" hidden="1">
      <c r="B5283" s="2"/>
      <c r="C5283" s="2"/>
    </row>
    <row r="5284" spans="2:3" hidden="1">
      <c r="B5284" s="2"/>
      <c r="C5284" s="2"/>
    </row>
    <row r="5285" spans="2:3" hidden="1">
      <c r="B5285" s="2"/>
      <c r="C5285" s="2"/>
    </row>
    <row r="5286" spans="2:3" hidden="1">
      <c r="B5286" s="2"/>
      <c r="C5286" s="2"/>
    </row>
    <row r="5287" spans="2:3" hidden="1">
      <c r="B5287" s="2"/>
      <c r="C5287" s="2"/>
    </row>
    <row r="5288" spans="2:3" hidden="1">
      <c r="B5288" s="2"/>
      <c r="C5288" s="2"/>
    </row>
    <row r="5289" spans="2:3" hidden="1">
      <c r="B5289" s="2"/>
      <c r="C5289" s="2"/>
    </row>
    <row r="5290" spans="2:3" hidden="1">
      <c r="B5290" s="2"/>
      <c r="C5290" s="2"/>
    </row>
    <row r="5291" spans="2:3" hidden="1">
      <c r="B5291" s="2"/>
      <c r="C5291" s="2"/>
    </row>
    <row r="5292" spans="2:3" hidden="1">
      <c r="B5292" s="2"/>
      <c r="C5292" s="2"/>
    </row>
    <row r="5293" spans="2:3" hidden="1">
      <c r="B5293" s="2"/>
      <c r="C5293" s="2"/>
    </row>
    <row r="5294" spans="2:3" hidden="1">
      <c r="B5294" s="2"/>
      <c r="C5294" s="2"/>
    </row>
    <row r="5295" spans="2:3" hidden="1">
      <c r="B5295" s="2"/>
      <c r="C5295" s="2"/>
    </row>
    <row r="5296" spans="2:3" hidden="1">
      <c r="B5296" s="2"/>
      <c r="C5296" s="2"/>
    </row>
    <row r="5297" spans="2:3" hidden="1">
      <c r="B5297" s="2"/>
      <c r="C5297" s="2"/>
    </row>
    <row r="5298" spans="2:3" hidden="1">
      <c r="B5298" s="2"/>
      <c r="C5298" s="2"/>
    </row>
    <row r="5299" spans="2:3" hidden="1">
      <c r="B5299" s="2"/>
      <c r="C5299" s="2"/>
    </row>
    <row r="5300" spans="2:3" hidden="1">
      <c r="B5300" s="2"/>
      <c r="C5300" s="2"/>
    </row>
    <row r="5301" spans="2:3" hidden="1">
      <c r="B5301" s="2"/>
      <c r="C5301" s="2"/>
    </row>
    <row r="5302" spans="2:3" hidden="1">
      <c r="B5302" s="2"/>
      <c r="C5302" s="2"/>
    </row>
    <row r="5303" spans="2:3" hidden="1">
      <c r="B5303" s="2"/>
      <c r="C5303" s="2"/>
    </row>
    <row r="5304" spans="2:3" hidden="1">
      <c r="B5304" s="2"/>
      <c r="C5304" s="2"/>
    </row>
    <row r="5305" spans="2:3" hidden="1">
      <c r="B5305" s="2"/>
      <c r="C5305" s="2"/>
    </row>
    <row r="5306" spans="2:3" hidden="1">
      <c r="B5306" s="2"/>
      <c r="C5306" s="2"/>
    </row>
    <row r="5307" spans="2:3" hidden="1">
      <c r="B5307" s="2"/>
      <c r="C5307" s="2"/>
    </row>
    <row r="5308" spans="2:3" hidden="1">
      <c r="B5308" s="2"/>
      <c r="C5308" s="2"/>
    </row>
    <row r="5309" spans="2:3" hidden="1">
      <c r="B5309" s="2"/>
      <c r="C5309" s="2"/>
    </row>
    <row r="5310" spans="2:3" hidden="1">
      <c r="B5310" s="2"/>
      <c r="C5310" s="2"/>
    </row>
    <row r="5311" spans="2:3" hidden="1">
      <c r="B5311" s="2"/>
      <c r="C5311" s="2"/>
    </row>
    <row r="5312" spans="2:3" hidden="1">
      <c r="B5312" s="2"/>
      <c r="C5312" s="2"/>
    </row>
    <row r="5313" spans="2:3" hidden="1">
      <c r="B5313" s="2"/>
      <c r="C5313" s="2"/>
    </row>
    <row r="5314" spans="2:3" hidden="1">
      <c r="B5314" s="2"/>
      <c r="C5314" s="2"/>
    </row>
    <row r="5315" spans="2:3" hidden="1">
      <c r="B5315" s="2"/>
      <c r="C5315" s="2"/>
    </row>
    <row r="5316" spans="2:3" hidden="1">
      <c r="B5316" s="2"/>
      <c r="C5316" s="2"/>
    </row>
    <row r="5317" spans="2:3" hidden="1">
      <c r="B5317" s="2"/>
      <c r="C5317" s="2"/>
    </row>
    <row r="5318" spans="2:3" hidden="1">
      <c r="B5318" s="2"/>
      <c r="C5318" s="2"/>
    </row>
    <row r="5319" spans="2:3" hidden="1">
      <c r="B5319" s="2"/>
      <c r="C5319" s="2"/>
    </row>
    <row r="5320" spans="2:3" hidden="1">
      <c r="B5320" s="2"/>
      <c r="C5320" s="2"/>
    </row>
    <row r="5321" spans="2:3" hidden="1">
      <c r="B5321" s="2"/>
      <c r="C5321" s="2"/>
    </row>
    <row r="5322" spans="2:3" hidden="1">
      <c r="B5322" s="2"/>
      <c r="C5322" s="2"/>
    </row>
    <row r="5323" spans="2:3" hidden="1">
      <c r="B5323" s="2"/>
      <c r="C5323" s="2"/>
    </row>
    <row r="5324" spans="2:3" hidden="1">
      <c r="B5324" s="2"/>
      <c r="C5324" s="2"/>
    </row>
    <row r="5325" spans="2:3" hidden="1">
      <c r="B5325" s="2"/>
      <c r="C5325" s="2"/>
    </row>
    <row r="5326" spans="2:3" hidden="1">
      <c r="B5326" s="2"/>
      <c r="C5326" s="2"/>
    </row>
    <row r="5327" spans="2:3" hidden="1">
      <c r="B5327" s="2"/>
      <c r="C5327" s="2"/>
    </row>
    <row r="5328" spans="2:3" hidden="1">
      <c r="B5328" s="2"/>
      <c r="C5328" s="2"/>
    </row>
    <row r="5329" spans="2:3" hidden="1">
      <c r="B5329" s="2"/>
      <c r="C5329" s="2"/>
    </row>
    <row r="5330" spans="2:3" hidden="1">
      <c r="B5330" s="2"/>
      <c r="C5330" s="2"/>
    </row>
    <row r="5331" spans="2:3" hidden="1">
      <c r="B5331" s="2"/>
      <c r="C5331" s="2"/>
    </row>
    <row r="5332" spans="2:3" hidden="1">
      <c r="B5332" s="2"/>
      <c r="C5332" s="2"/>
    </row>
    <row r="5333" spans="2:3" hidden="1">
      <c r="B5333" s="2"/>
      <c r="C5333" s="2"/>
    </row>
    <row r="5334" spans="2:3" hidden="1">
      <c r="B5334" s="2"/>
      <c r="C5334" s="2"/>
    </row>
    <row r="5335" spans="2:3" hidden="1">
      <c r="B5335" s="2"/>
      <c r="C5335" s="2"/>
    </row>
    <row r="5336" spans="2:3" hidden="1">
      <c r="B5336" s="2"/>
      <c r="C5336" s="2"/>
    </row>
    <row r="5337" spans="2:3" hidden="1">
      <c r="B5337" s="2"/>
      <c r="C5337" s="2"/>
    </row>
    <row r="5338" spans="2:3" hidden="1">
      <c r="B5338" s="2"/>
      <c r="C5338" s="2"/>
    </row>
    <row r="5339" spans="2:3" hidden="1">
      <c r="B5339" s="2"/>
      <c r="C5339" s="2"/>
    </row>
    <row r="5340" spans="2:3" hidden="1">
      <c r="B5340" s="2"/>
      <c r="C5340" s="2"/>
    </row>
    <row r="5341" spans="2:3" hidden="1">
      <c r="B5341" s="2"/>
      <c r="C5341" s="2"/>
    </row>
    <row r="5342" spans="2:3" hidden="1">
      <c r="B5342" s="2"/>
      <c r="C5342" s="2"/>
    </row>
    <row r="5343" spans="2:3" hidden="1">
      <c r="B5343" s="2"/>
      <c r="C5343" s="2"/>
    </row>
    <row r="5344" spans="2:3" hidden="1">
      <c r="B5344" s="2"/>
      <c r="C5344" s="2"/>
    </row>
    <row r="5345" spans="2:3" hidden="1">
      <c r="B5345" s="2"/>
      <c r="C5345" s="2"/>
    </row>
    <row r="5346" spans="2:3" hidden="1">
      <c r="B5346" s="2"/>
      <c r="C5346" s="2"/>
    </row>
    <row r="5347" spans="2:3" hidden="1">
      <c r="B5347" s="2"/>
      <c r="C5347" s="2"/>
    </row>
    <row r="5348" spans="2:3" hidden="1">
      <c r="B5348" s="2"/>
      <c r="C5348" s="2"/>
    </row>
    <row r="5349" spans="2:3" hidden="1">
      <c r="B5349" s="2"/>
      <c r="C5349" s="2"/>
    </row>
    <row r="5350" spans="2:3" hidden="1">
      <c r="B5350" s="2"/>
      <c r="C5350" s="2"/>
    </row>
    <row r="5351" spans="2:3" hidden="1">
      <c r="B5351" s="2"/>
      <c r="C5351" s="2"/>
    </row>
    <row r="5352" spans="2:3" hidden="1">
      <c r="B5352" s="2"/>
      <c r="C5352" s="2"/>
    </row>
    <row r="5353" spans="2:3" hidden="1">
      <c r="B5353" s="2"/>
      <c r="C5353" s="2"/>
    </row>
    <row r="5354" spans="2:3" hidden="1">
      <c r="B5354" s="2"/>
      <c r="C5354" s="2"/>
    </row>
    <row r="5355" spans="2:3" hidden="1">
      <c r="B5355" s="2"/>
      <c r="C5355" s="2"/>
    </row>
    <row r="5356" spans="2:3" hidden="1">
      <c r="B5356" s="2"/>
      <c r="C5356" s="2"/>
    </row>
    <row r="5357" spans="2:3" hidden="1">
      <c r="B5357" s="2"/>
      <c r="C5357" s="2"/>
    </row>
    <row r="5358" spans="2:3" hidden="1">
      <c r="B5358" s="2"/>
      <c r="C5358" s="2"/>
    </row>
    <row r="5359" spans="2:3" hidden="1">
      <c r="B5359" s="2"/>
      <c r="C5359" s="2"/>
    </row>
    <row r="5360" spans="2:3" hidden="1">
      <c r="B5360" s="2"/>
      <c r="C5360" s="2"/>
    </row>
    <row r="5361" spans="2:3" hidden="1">
      <c r="B5361" s="2"/>
      <c r="C5361" s="2"/>
    </row>
    <row r="5362" spans="2:3" hidden="1">
      <c r="B5362" s="2"/>
      <c r="C5362" s="2"/>
    </row>
    <row r="5363" spans="2:3" hidden="1">
      <c r="B5363" s="2"/>
      <c r="C5363" s="2"/>
    </row>
    <row r="5364" spans="2:3" hidden="1">
      <c r="B5364" s="2"/>
      <c r="C5364" s="2"/>
    </row>
    <row r="5365" spans="2:3" hidden="1">
      <c r="B5365" s="2"/>
      <c r="C5365" s="2"/>
    </row>
    <row r="5366" spans="2:3" hidden="1">
      <c r="B5366" s="2"/>
      <c r="C5366" s="2"/>
    </row>
    <row r="5367" spans="2:3" hidden="1">
      <c r="B5367" s="2"/>
      <c r="C5367" s="2"/>
    </row>
    <row r="5368" spans="2:3" hidden="1">
      <c r="B5368" s="2"/>
      <c r="C5368" s="2"/>
    </row>
    <row r="5369" spans="2:3" hidden="1">
      <c r="B5369" s="2"/>
      <c r="C5369" s="2"/>
    </row>
    <row r="5370" spans="2:3" hidden="1">
      <c r="B5370" s="2"/>
      <c r="C5370" s="2"/>
    </row>
    <row r="5371" spans="2:3" hidden="1">
      <c r="B5371" s="2"/>
      <c r="C5371" s="2"/>
    </row>
    <row r="5372" spans="2:3" hidden="1">
      <c r="B5372" s="2"/>
      <c r="C5372" s="2"/>
    </row>
    <row r="5373" spans="2:3" hidden="1">
      <c r="B5373" s="2"/>
      <c r="C5373" s="2"/>
    </row>
    <row r="5374" spans="2:3" hidden="1">
      <c r="B5374" s="2"/>
      <c r="C5374" s="2"/>
    </row>
    <row r="5375" spans="2:3" hidden="1">
      <c r="B5375" s="2"/>
      <c r="C5375" s="2"/>
    </row>
    <row r="5376" spans="2:3" hidden="1">
      <c r="B5376" s="2"/>
      <c r="C5376" s="2"/>
    </row>
    <row r="5377" spans="2:3" hidden="1">
      <c r="B5377" s="2"/>
      <c r="C5377" s="2"/>
    </row>
    <row r="5378" spans="2:3" hidden="1">
      <c r="B5378" s="2"/>
      <c r="C5378" s="2"/>
    </row>
    <row r="5379" spans="2:3" hidden="1">
      <c r="B5379" s="2"/>
      <c r="C5379" s="2"/>
    </row>
    <row r="5380" spans="2:3" hidden="1">
      <c r="B5380" s="2"/>
      <c r="C5380" s="2"/>
    </row>
    <row r="5381" spans="2:3" hidden="1">
      <c r="B5381" s="2"/>
      <c r="C5381" s="2"/>
    </row>
    <row r="5382" spans="2:3" hidden="1">
      <c r="B5382" s="2"/>
      <c r="C5382" s="2"/>
    </row>
    <row r="5383" spans="2:3" hidden="1">
      <c r="B5383" s="2"/>
      <c r="C5383" s="2"/>
    </row>
    <row r="5384" spans="2:3" hidden="1">
      <c r="B5384" s="2"/>
      <c r="C5384" s="2"/>
    </row>
    <row r="5385" spans="2:3" hidden="1">
      <c r="B5385" s="2"/>
      <c r="C5385" s="2"/>
    </row>
    <row r="5386" spans="2:3" hidden="1">
      <c r="B5386" s="2"/>
      <c r="C5386" s="2"/>
    </row>
    <row r="5387" spans="2:3" hidden="1">
      <c r="B5387" s="2"/>
      <c r="C5387" s="2"/>
    </row>
    <row r="5388" spans="2:3" hidden="1">
      <c r="B5388" s="2"/>
      <c r="C5388" s="2"/>
    </row>
    <row r="5389" spans="2:3" hidden="1">
      <c r="B5389" s="2"/>
      <c r="C5389" s="2"/>
    </row>
    <row r="5390" spans="2:3" hidden="1">
      <c r="B5390" s="2"/>
      <c r="C5390" s="2"/>
    </row>
    <row r="5391" spans="2:3" hidden="1">
      <c r="B5391" s="2"/>
      <c r="C5391" s="2"/>
    </row>
    <row r="5392" spans="2:3" hidden="1">
      <c r="B5392" s="2"/>
      <c r="C5392" s="2"/>
    </row>
    <row r="5393" spans="2:3" hidden="1">
      <c r="B5393" s="2"/>
      <c r="C5393" s="2"/>
    </row>
    <row r="5394" spans="2:3" hidden="1">
      <c r="B5394" s="2"/>
      <c r="C5394" s="2"/>
    </row>
    <row r="5395" spans="2:3" hidden="1">
      <c r="B5395" s="2"/>
      <c r="C5395" s="2"/>
    </row>
    <row r="5396" spans="2:3" hidden="1">
      <c r="B5396" s="2"/>
      <c r="C5396" s="2"/>
    </row>
    <row r="5397" spans="2:3" hidden="1">
      <c r="B5397" s="2"/>
      <c r="C5397" s="2"/>
    </row>
    <row r="5398" spans="2:3" hidden="1">
      <c r="B5398" s="2"/>
      <c r="C5398" s="2"/>
    </row>
    <row r="5399" spans="2:3" hidden="1">
      <c r="B5399" s="2"/>
      <c r="C5399" s="2"/>
    </row>
    <row r="5400" spans="2:3" hidden="1">
      <c r="B5400" s="2"/>
      <c r="C5400" s="2"/>
    </row>
    <row r="5401" spans="2:3" hidden="1">
      <c r="B5401" s="2"/>
      <c r="C5401" s="2"/>
    </row>
    <row r="5402" spans="2:3" hidden="1">
      <c r="B5402" s="2"/>
      <c r="C5402" s="2"/>
    </row>
    <row r="5403" spans="2:3" hidden="1">
      <c r="B5403" s="2"/>
      <c r="C5403" s="2"/>
    </row>
    <row r="5404" spans="2:3" hidden="1">
      <c r="B5404" s="2"/>
      <c r="C5404" s="2"/>
    </row>
    <row r="5405" spans="2:3" hidden="1">
      <c r="B5405" s="2"/>
      <c r="C5405" s="2"/>
    </row>
    <row r="5406" spans="2:3" hidden="1">
      <c r="B5406" s="2"/>
      <c r="C5406" s="2"/>
    </row>
    <row r="5407" spans="2:3" hidden="1">
      <c r="B5407" s="2"/>
      <c r="C5407" s="2"/>
    </row>
    <row r="5408" spans="2:3" hidden="1">
      <c r="B5408" s="2"/>
      <c r="C5408" s="2"/>
    </row>
    <row r="5409" spans="2:3" hidden="1">
      <c r="B5409" s="2"/>
      <c r="C5409" s="2"/>
    </row>
    <row r="5410" spans="2:3" hidden="1">
      <c r="B5410" s="2"/>
      <c r="C5410" s="2"/>
    </row>
    <row r="5411" spans="2:3" hidden="1">
      <c r="B5411" s="2"/>
      <c r="C5411" s="2"/>
    </row>
    <row r="5412" spans="2:3" hidden="1">
      <c r="B5412" s="2"/>
      <c r="C5412" s="2"/>
    </row>
    <row r="5413" spans="2:3" hidden="1">
      <c r="B5413" s="2"/>
      <c r="C5413" s="2"/>
    </row>
    <row r="5414" spans="2:3" hidden="1">
      <c r="B5414" s="2"/>
      <c r="C5414" s="2"/>
    </row>
    <row r="5415" spans="2:3" hidden="1">
      <c r="B5415" s="2"/>
      <c r="C5415" s="2"/>
    </row>
    <row r="5416" spans="2:3" hidden="1">
      <c r="B5416" s="2"/>
      <c r="C5416" s="2"/>
    </row>
    <row r="5417" spans="2:3" hidden="1">
      <c r="B5417" s="2"/>
      <c r="C5417" s="2"/>
    </row>
    <row r="5418" spans="2:3" hidden="1">
      <c r="B5418" s="2"/>
      <c r="C5418" s="2"/>
    </row>
    <row r="5419" spans="2:3" hidden="1">
      <c r="B5419" s="2"/>
      <c r="C5419" s="2"/>
    </row>
    <row r="5420" spans="2:3" hidden="1">
      <c r="B5420" s="2"/>
      <c r="C5420" s="2"/>
    </row>
    <row r="5421" spans="2:3" hidden="1">
      <c r="B5421" s="2"/>
      <c r="C5421" s="2"/>
    </row>
    <row r="5422" spans="2:3" hidden="1">
      <c r="B5422" s="2"/>
      <c r="C5422" s="2"/>
    </row>
    <row r="5423" spans="2:3" hidden="1">
      <c r="B5423" s="2"/>
      <c r="C5423" s="2"/>
    </row>
    <row r="5424" spans="2:3" hidden="1">
      <c r="B5424" s="2"/>
      <c r="C5424" s="2"/>
    </row>
    <row r="5425" spans="2:3" hidden="1">
      <c r="B5425" s="2"/>
      <c r="C5425" s="2"/>
    </row>
    <row r="5426" spans="2:3" hidden="1">
      <c r="B5426" s="2"/>
      <c r="C5426" s="2"/>
    </row>
    <row r="5427" spans="2:3" hidden="1">
      <c r="B5427" s="2"/>
      <c r="C5427" s="2"/>
    </row>
    <row r="5428" spans="2:3" hidden="1">
      <c r="B5428" s="2"/>
      <c r="C5428" s="2"/>
    </row>
    <row r="5429" spans="2:3" hidden="1">
      <c r="B5429" s="2"/>
      <c r="C5429" s="2"/>
    </row>
    <row r="5430" spans="2:3" hidden="1">
      <c r="B5430" s="2"/>
      <c r="C5430" s="2"/>
    </row>
    <row r="5431" spans="2:3" hidden="1">
      <c r="B5431" s="2"/>
      <c r="C5431" s="2"/>
    </row>
    <row r="5432" spans="2:3" hidden="1">
      <c r="B5432" s="2"/>
      <c r="C5432" s="2"/>
    </row>
    <row r="5433" spans="2:3" hidden="1">
      <c r="B5433" s="2"/>
      <c r="C5433" s="2"/>
    </row>
    <row r="5434" spans="2:3" hidden="1">
      <c r="B5434" s="2"/>
      <c r="C5434" s="2"/>
    </row>
    <row r="5435" spans="2:3" hidden="1">
      <c r="B5435" s="2"/>
      <c r="C5435" s="2"/>
    </row>
    <row r="5436" spans="2:3" hidden="1">
      <c r="B5436" s="2"/>
      <c r="C5436" s="2"/>
    </row>
    <row r="5437" spans="2:3" hidden="1">
      <c r="B5437" s="2"/>
      <c r="C5437" s="2"/>
    </row>
    <row r="5438" spans="2:3" hidden="1">
      <c r="B5438" s="2"/>
      <c r="C5438" s="2"/>
    </row>
    <row r="5439" spans="2:3" hidden="1">
      <c r="B5439" s="2"/>
      <c r="C5439" s="2"/>
    </row>
    <row r="5440" spans="2:3" hidden="1">
      <c r="B5440" s="2"/>
      <c r="C5440" s="2"/>
    </row>
    <row r="5441" spans="2:3" hidden="1">
      <c r="B5441" s="2"/>
      <c r="C5441" s="2"/>
    </row>
    <row r="5442" spans="2:3" hidden="1">
      <c r="B5442" s="2"/>
      <c r="C5442" s="2"/>
    </row>
    <row r="5443" spans="2:3" hidden="1">
      <c r="B5443" s="2"/>
      <c r="C5443" s="2"/>
    </row>
    <row r="5444" spans="2:3" hidden="1">
      <c r="B5444" s="2"/>
      <c r="C5444" s="2"/>
    </row>
    <row r="5445" spans="2:3" hidden="1">
      <c r="B5445" s="2"/>
      <c r="C5445" s="2"/>
    </row>
    <row r="5446" spans="2:3" hidden="1">
      <c r="B5446" s="2"/>
      <c r="C5446" s="2"/>
    </row>
    <row r="5447" spans="2:3" hidden="1">
      <c r="B5447" s="2"/>
      <c r="C5447" s="2"/>
    </row>
    <row r="5448" spans="2:3" hidden="1">
      <c r="B5448" s="2"/>
      <c r="C5448" s="2"/>
    </row>
    <row r="5449" spans="2:3" hidden="1">
      <c r="B5449" s="2"/>
      <c r="C5449" s="2"/>
    </row>
    <row r="5450" spans="2:3" hidden="1">
      <c r="B5450" s="2"/>
      <c r="C5450" s="2"/>
    </row>
    <row r="5451" spans="2:3" hidden="1">
      <c r="B5451" s="2"/>
      <c r="C5451" s="2"/>
    </row>
    <row r="5452" spans="2:3" hidden="1">
      <c r="B5452" s="2"/>
      <c r="C5452" s="2"/>
    </row>
    <row r="5453" spans="2:3" hidden="1">
      <c r="B5453" s="2"/>
      <c r="C5453" s="2"/>
    </row>
    <row r="5454" spans="2:3" hidden="1">
      <c r="B5454" s="2"/>
      <c r="C5454" s="2"/>
    </row>
    <row r="5455" spans="2:3" hidden="1">
      <c r="B5455" s="2"/>
      <c r="C5455" s="2"/>
    </row>
    <row r="5456" spans="2:3" hidden="1">
      <c r="B5456" s="2"/>
      <c r="C5456" s="2"/>
    </row>
    <row r="5457" spans="2:3" hidden="1">
      <c r="B5457" s="2"/>
      <c r="C5457" s="2"/>
    </row>
    <row r="5458" spans="2:3" hidden="1">
      <c r="B5458" s="2"/>
      <c r="C5458" s="2"/>
    </row>
    <row r="5459" spans="2:3" hidden="1">
      <c r="B5459" s="2"/>
      <c r="C5459" s="2"/>
    </row>
    <row r="5460" spans="2:3" hidden="1">
      <c r="B5460" s="2"/>
      <c r="C5460" s="2"/>
    </row>
    <row r="5461" spans="2:3" hidden="1">
      <c r="B5461" s="2"/>
      <c r="C5461" s="2"/>
    </row>
    <row r="5462" spans="2:3" hidden="1">
      <c r="B5462" s="2"/>
      <c r="C5462" s="2"/>
    </row>
    <row r="5463" spans="2:3" hidden="1">
      <c r="B5463" s="2"/>
      <c r="C5463" s="2"/>
    </row>
    <row r="5464" spans="2:3" hidden="1">
      <c r="B5464" s="2"/>
      <c r="C5464" s="2"/>
    </row>
    <row r="5465" spans="2:3" hidden="1">
      <c r="B5465" s="2"/>
      <c r="C5465" s="2"/>
    </row>
    <row r="5466" spans="2:3" hidden="1">
      <c r="B5466" s="2"/>
      <c r="C5466" s="2"/>
    </row>
    <row r="5467" spans="2:3" hidden="1">
      <c r="B5467" s="2"/>
      <c r="C5467" s="2"/>
    </row>
    <row r="5468" spans="2:3" hidden="1">
      <c r="B5468" s="2"/>
      <c r="C5468" s="2"/>
    </row>
    <row r="5469" spans="2:3" hidden="1">
      <c r="B5469" s="2"/>
      <c r="C5469" s="2"/>
    </row>
    <row r="5470" spans="2:3" hidden="1">
      <c r="B5470" s="2"/>
      <c r="C5470" s="2"/>
    </row>
    <row r="5471" spans="2:3" hidden="1">
      <c r="B5471" s="2"/>
      <c r="C5471" s="2"/>
    </row>
    <row r="5472" spans="2:3" hidden="1">
      <c r="B5472" s="2"/>
      <c r="C5472" s="2"/>
    </row>
    <row r="5473" spans="2:3" hidden="1">
      <c r="B5473" s="2"/>
      <c r="C5473" s="2"/>
    </row>
    <row r="5474" spans="2:3" hidden="1">
      <c r="B5474" s="2"/>
      <c r="C5474" s="2"/>
    </row>
    <row r="5475" spans="2:3" hidden="1">
      <c r="B5475" s="2"/>
      <c r="C5475" s="2"/>
    </row>
    <row r="5476" spans="2:3" hidden="1">
      <c r="B5476" s="2"/>
      <c r="C5476" s="2"/>
    </row>
    <row r="5477" spans="2:3" hidden="1">
      <c r="B5477" s="2"/>
      <c r="C5477" s="2"/>
    </row>
    <row r="5478" spans="2:3" hidden="1">
      <c r="B5478" s="2"/>
      <c r="C5478" s="2"/>
    </row>
    <row r="5479" spans="2:3" hidden="1">
      <c r="B5479" s="2"/>
      <c r="C5479" s="2"/>
    </row>
    <row r="5480" spans="2:3" hidden="1">
      <c r="B5480" s="2"/>
      <c r="C5480" s="2"/>
    </row>
    <row r="5481" spans="2:3" hidden="1">
      <c r="B5481" s="2"/>
      <c r="C5481" s="2"/>
    </row>
    <row r="5482" spans="2:3" hidden="1">
      <c r="B5482" s="2"/>
      <c r="C5482" s="2"/>
    </row>
    <row r="5483" spans="2:3" hidden="1">
      <c r="B5483" s="2"/>
      <c r="C5483" s="2"/>
    </row>
    <row r="5484" spans="2:3" hidden="1">
      <c r="B5484" s="2"/>
      <c r="C5484" s="2"/>
    </row>
    <row r="5485" spans="2:3" hidden="1">
      <c r="B5485" s="2"/>
      <c r="C5485" s="2"/>
    </row>
    <row r="5486" spans="2:3" hidden="1">
      <c r="B5486" s="2"/>
      <c r="C5486" s="2"/>
    </row>
    <row r="5487" spans="2:3" hidden="1">
      <c r="B5487" s="2"/>
      <c r="C5487" s="2"/>
    </row>
    <row r="5488" spans="2:3" hidden="1">
      <c r="B5488" s="2"/>
      <c r="C5488" s="2"/>
    </row>
    <row r="5489" spans="2:3" hidden="1">
      <c r="B5489" s="2"/>
      <c r="C5489" s="2"/>
    </row>
    <row r="5490" spans="2:3" hidden="1">
      <c r="B5490" s="2"/>
      <c r="C5490" s="2"/>
    </row>
    <row r="5491" spans="2:3" hidden="1">
      <c r="B5491" s="2"/>
      <c r="C5491" s="2"/>
    </row>
    <row r="5492" spans="2:3" hidden="1">
      <c r="B5492" s="2"/>
      <c r="C5492" s="2"/>
    </row>
    <row r="5493" spans="2:3" hidden="1">
      <c r="B5493" s="2"/>
      <c r="C5493" s="2"/>
    </row>
    <row r="5494" spans="2:3" hidden="1">
      <c r="B5494" s="2"/>
      <c r="C5494" s="2"/>
    </row>
    <row r="5495" spans="2:3" hidden="1">
      <c r="B5495" s="2"/>
      <c r="C5495" s="2"/>
    </row>
    <row r="5496" spans="2:3" hidden="1">
      <c r="B5496" s="2"/>
      <c r="C5496" s="2"/>
    </row>
    <row r="5497" spans="2:3" hidden="1">
      <c r="B5497" s="2"/>
      <c r="C5497" s="2"/>
    </row>
    <row r="5498" spans="2:3" hidden="1">
      <c r="B5498" s="2"/>
      <c r="C5498" s="2"/>
    </row>
    <row r="5499" spans="2:3" hidden="1">
      <c r="B5499" s="2"/>
      <c r="C5499" s="2"/>
    </row>
    <row r="5500" spans="2:3" hidden="1">
      <c r="B5500" s="2"/>
      <c r="C5500" s="2"/>
    </row>
    <row r="5501" spans="2:3" hidden="1">
      <c r="B5501" s="2"/>
      <c r="C5501" s="2"/>
    </row>
    <row r="5502" spans="2:3" hidden="1">
      <c r="B5502" s="2"/>
      <c r="C5502" s="2"/>
    </row>
    <row r="5503" spans="2:3" hidden="1">
      <c r="B5503" s="2"/>
      <c r="C5503" s="2"/>
    </row>
    <row r="5504" spans="2:3" hidden="1">
      <c r="B5504" s="2"/>
      <c r="C5504" s="2"/>
    </row>
    <row r="5505" spans="2:3" hidden="1">
      <c r="B5505" s="2"/>
      <c r="C5505" s="2"/>
    </row>
    <row r="5506" spans="2:3" hidden="1">
      <c r="B5506" s="2"/>
      <c r="C5506" s="2"/>
    </row>
    <row r="5507" spans="2:3" hidden="1">
      <c r="B5507" s="2"/>
      <c r="C5507" s="2"/>
    </row>
    <row r="5508" spans="2:3" hidden="1">
      <c r="B5508" s="2"/>
      <c r="C5508" s="2"/>
    </row>
    <row r="5509" spans="2:3" hidden="1">
      <c r="B5509" s="2"/>
      <c r="C5509" s="2"/>
    </row>
    <row r="5510" spans="2:3" hidden="1">
      <c r="B5510" s="2"/>
      <c r="C5510" s="2"/>
    </row>
    <row r="5511" spans="2:3" hidden="1">
      <c r="B5511" s="2"/>
      <c r="C5511" s="2"/>
    </row>
    <row r="5512" spans="2:3" hidden="1">
      <c r="B5512" s="2"/>
      <c r="C5512" s="2"/>
    </row>
    <row r="5513" spans="2:3" hidden="1">
      <c r="B5513" s="2"/>
      <c r="C5513" s="2"/>
    </row>
    <row r="5514" spans="2:3" hidden="1">
      <c r="B5514" s="2"/>
      <c r="C5514" s="2"/>
    </row>
    <row r="5515" spans="2:3" hidden="1">
      <c r="B5515" s="2"/>
      <c r="C5515" s="2"/>
    </row>
    <row r="5516" spans="2:3" hidden="1">
      <c r="B5516" s="2"/>
      <c r="C5516" s="2"/>
    </row>
    <row r="5517" spans="2:3" hidden="1">
      <c r="B5517" s="2"/>
      <c r="C5517" s="2"/>
    </row>
    <row r="5518" spans="2:3" hidden="1">
      <c r="B5518" s="2"/>
      <c r="C5518" s="2"/>
    </row>
    <row r="5519" spans="2:3" hidden="1">
      <c r="B5519" s="2"/>
      <c r="C5519" s="2"/>
    </row>
    <row r="5520" spans="2:3" hidden="1">
      <c r="B5520" s="2"/>
      <c r="C5520" s="2"/>
    </row>
    <row r="5521" spans="2:3" hidden="1">
      <c r="B5521" s="2"/>
      <c r="C5521" s="2"/>
    </row>
    <row r="5522" spans="2:3" hidden="1">
      <c r="B5522" s="2"/>
      <c r="C5522" s="2"/>
    </row>
    <row r="5523" spans="2:3" hidden="1">
      <c r="B5523" s="2"/>
      <c r="C5523" s="2"/>
    </row>
    <row r="5524" spans="2:3" hidden="1">
      <c r="B5524" s="2"/>
      <c r="C5524" s="2"/>
    </row>
    <row r="5525" spans="2:3" hidden="1">
      <c r="B5525" s="2"/>
      <c r="C5525" s="2"/>
    </row>
    <row r="5526" spans="2:3" hidden="1">
      <c r="B5526" s="2"/>
      <c r="C5526" s="2"/>
    </row>
    <row r="5527" spans="2:3" hidden="1">
      <c r="B5527" s="2"/>
      <c r="C5527" s="2"/>
    </row>
    <row r="5528" spans="2:3" hidden="1">
      <c r="B5528" s="2"/>
      <c r="C5528" s="2"/>
    </row>
    <row r="5529" spans="2:3" hidden="1">
      <c r="B5529" s="2"/>
      <c r="C5529" s="2"/>
    </row>
    <row r="5530" spans="2:3" hidden="1">
      <c r="B5530" s="2"/>
      <c r="C5530" s="2"/>
    </row>
    <row r="5531" spans="2:3" hidden="1">
      <c r="B5531" s="2"/>
      <c r="C5531" s="2"/>
    </row>
    <row r="5532" spans="2:3" hidden="1">
      <c r="B5532" s="2"/>
      <c r="C5532" s="2"/>
    </row>
    <row r="5533" spans="2:3" hidden="1">
      <c r="B5533" s="2"/>
      <c r="C5533" s="2"/>
    </row>
    <row r="5534" spans="2:3" hidden="1">
      <c r="B5534" s="2"/>
      <c r="C5534" s="2"/>
    </row>
    <row r="5535" spans="2:3" hidden="1">
      <c r="B5535" s="2"/>
      <c r="C5535" s="2"/>
    </row>
    <row r="5536" spans="2:3" hidden="1">
      <c r="B5536" s="2"/>
      <c r="C5536" s="2"/>
    </row>
    <row r="5537" spans="2:3" hidden="1">
      <c r="B5537" s="2"/>
      <c r="C5537" s="2"/>
    </row>
    <row r="5538" spans="2:3" hidden="1">
      <c r="B5538" s="2"/>
      <c r="C5538" s="2"/>
    </row>
    <row r="5539" spans="2:3" hidden="1">
      <c r="B5539" s="2"/>
      <c r="C5539" s="2"/>
    </row>
    <row r="5540" spans="2:3" hidden="1">
      <c r="B5540" s="2"/>
      <c r="C5540" s="2"/>
    </row>
    <row r="5541" spans="2:3" hidden="1">
      <c r="B5541" s="2"/>
      <c r="C5541" s="2"/>
    </row>
    <row r="5542" spans="2:3" hidden="1">
      <c r="B5542" s="2"/>
      <c r="C5542" s="2"/>
    </row>
    <row r="5543" spans="2:3" hidden="1">
      <c r="B5543" s="2"/>
      <c r="C5543" s="2"/>
    </row>
    <row r="5544" spans="2:3" hidden="1">
      <c r="B5544" s="2"/>
      <c r="C5544" s="2"/>
    </row>
    <row r="5545" spans="2:3" hidden="1">
      <c r="B5545" s="2"/>
      <c r="C5545" s="2"/>
    </row>
    <row r="5546" spans="2:3" hidden="1">
      <c r="B5546" s="2"/>
      <c r="C5546" s="2"/>
    </row>
    <row r="5547" spans="2:3" hidden="1">
      <c r="B5547" s="2"/>
      <c r="C5547" s="2"/>
    </row>
    <row r="5548" spans="2:3" hidden="1">
      <c r="B5548" s="2"/>
      <c r="C5548" s="2"/>
    </row>
    <row r="5549" spans="2:3" hidden="1">
      <c r="B5549" s="2"/>
      <c r="C5549" s="2"/>
    </row>
    <row r="5550" spans="2:3" hidden="1">
      <c r="B5550" s="2"/>
      <c r="C5550" s="2"/>
    </row>
    <row r="5551" spans="2:3" hidden="1">
      <c r="B5551" s="2"/>
      <c r="C5551" s="2"/>
    </row>
    <row r="5552" spans="2:3" hidden="1">
      <c r="B5552" s="2"/>
      <c r="C5552" s="2"/>
    </row>
    <row r="5553" spans="2:3" hidden="1">
      <c r="B5553" s="2"/>
      <c r="C5553" s="2"/>
    </row>
    <row r="5554" spans="2:3" hidden="1">
      <c r="B5554" s="2"/>
      <c r="C5554" s="2"/>
    </row>
    <row r="5555" spans="2:3" hidden="1">
      <c r="B5555" s="2"/>
      <c r="C5555" s="2"/>
    </row>
    <row r="5556" spans="2:3" hidden="1">
      <c r="B5556" s="2"/>
      <c r="C5556" s="2"/>
    </row>
    <row r="5557" spans="2:3" hidden="1">
      <c r="B5557" s="2"/>
      <c r="C5557" s="2"/>
    </row>
    <row r="5558" spans="2:3" hidden="1">
      <c r="B5558" s="2"/>
      <c r="C5558" s="2"/>
    </row>
    <row r="5559" spans="2:3" hidden="1">
      <c r="B5559" s="2"/>
      <c r="C5559" s="2"/>
    </row>
    <row r="5560" spans="2:3" hidden="1">
      <c r="B5560" s="2"/>
      <c r="C5560" s="2"/>
    </row>
    <row r="5561" spans="2:3" hidden="1">
      <c r="B5561" s="2"/>
      <c r="C5561" s="2"/>
    </row>
    <row r="5562" spans="2:3" hidden="1">
      <c r="B5562" s="2"/>
      <c r="C5562" s="2"/>
    </row>
    <row r="5563" spans="2:3" hidden="1">
      <c r="B5563" s="2"/>
      <c r="C5563" s="2"/>
    </row>
    <row r="5564" spans="2:3" hidden="1">
      <c r="B5564" s="2"/>
      <c r="C5564" s="2"/>
    </row>
    <row r="5565" spans="2:3" hidden="1">
      <c r="B5565" s="2"/>
      <c r="C5565" s="2"/>
    </row>
    <row r="5566" spans="2:3" hidden="1">
      <c r="B5566" s="2"/>
      <c r="C5566" s="2"/>
    </row>
    <row r="5567" spans="2:3" hidden="1">
      <c r="B5567" s="2"/>
      <c r="C5567" s="2"/>
    </row>
    <row r="5568" spans="2:3" hidden="1">
      <c r="B5568" s="2"/>
      <c r="C5568" s="2"/>
    </row>
    <row r="5569" spans="2:3" hidden="1">
      <c r="B5569" s="2"/>
      <c r="C5569" s="2"/>
    </row>
    <row r="5570" spans="2:3" hidden="1">
      <c r="B5570" s="2"/>
      <c r="C5570" s="2"/>
    </row>
    <row r="5571" spans="2:3" hidden="1">
      <c r="B5571" s="2"/>
      <c r="C5571" s="2"/>
    </row>
    <row r="5572" spans="2:3" hidden="1">
      <c r="B5572" s="2"/>
      <c r="C5572" s="2"/>
    </row>
    <row r="5573" spans="2:3" hidden="1">
      <c r="B5573" s="2"/>
      <c r="C5573" s="2"/>
    </row>
    <row r="5574" spans="2:3" hidden="1">
      <c r="B5574" s="2"/>
      <c r="C5574" s="2"/>
    </row>
    <row r="5575" spans="2:3" hidden="1">
      <c r="B5575" s="2"/>
      <c r="C5575" s="2"/>
    </row>
    <row r="5576" spans="2:3" hidden="1">
      <c r="B5576" s="2"/>
      <c r="C5576" s="2"/>
    </row>
    <row r="5577" spans="2:3" hidden="1">
      <c r="B5577" s="2"/>
      <c r="C5577" s="2"/>
    </row>
    <row r="5578" spans="2:3" hidden="1">
      <c r="B5578" s="2"/>
      <c r="C5578" s="2"/>
    </row>
    <row r="5579" spans="2:3" hidden="1">
      <c r="B5579" s="2"/>
      <c r="C5579" s="2"/>
    </row>
    <row r="5580" spans="2:3" hidden="1">
      <c r="B5580" s="2"/>
      <c r="C5580" s="2"/>
    </row>
    <row r="5581" spans="2:3" hidden="1">
      <c r="B5581" s="2"/>
      <c r="C5581" s="2"/>
    </row>
    <row r="5582" spans="2:3" hidden="1">
      <c r="B5582" s="2"/>
      <c r="C5582" s="2"/>
    </row>
    <row r="5583" spans="2:3" hidden="1">
      <c r="B5583" s="2"/>
      <c r="C5583" s="2"/>
    </row>
    <row r="5584" spans="2:3" hidden="1">
      <c r="B5584" s="2"/>
      <c r="C5584" s="2"/>
    </row>
    <row r="5585" spans="2:3" hidden="1">
      <c r="B5585" s="2"/>
      <c r="C5585" s="2"/>
    </row>
    <row r="5586" spans="2:3" hidden="1">
      <c r="B5586" s="2"/>
      <c r="C5586" s="2"/>
    </row>
    <row r="5587" spans="2:3" hidden="1">
      <c r="B5587" s="2"/>
      <c r="C5587" s="2"/>
    </row>
    <row r="5588" spans="2:3" hidden="1">
      <c r="B5588" s="2"/>
      <c r="C5588" s="2"/>
    </row>
    <row r="5589" spans="2:3" hidden="1">
      <c r="B5589" s="2"/>
      <c r="C5589" s="2"/>
    </row>
    <row r="5590" spans="2:3" hidden="1">
      <c r="B5590" s="2"/>
      <c r="C5590" s="2"/>
    </row>
    <row r="5591" spans="2:3" hidden="1">
      <c r="B5591" s="2"/>
      <c r="C5591" s="2"/>
    </row>
    <row r="5592" spans="2:3" hidden="1">
      <c r="B5592" s="2"/>
      <c r="C5592" s="2"/>
    </row>
    <row r="5593" spans="2:3" hidden="1">
      <c r="B5593" s="2"/>
      <c r="C5593" s="2"/>
    </row>
    <row r="5594" spans="2:3" hidden="1">
      <c r="B5594" s="2"/>
      <c r="C5594" s="2"/>
    </row>
    <row r="5595" spans="2:3" hidden="1">
      <c r="B5595" s="2"/>
      <c r="C5595" s="2"/>
    </row>
    <row r="5596" spans="2:3" hidden="1">
      <c r="B5596" s="2"/>
      <c r="C5596" s="2"/>
    </row>
    <row r="5597" spans="2:3" hidden="1">
      <c r="B5597" s="2"/>
      <c r="C5597" s="2"/>
    </row>
    <row r="5598" spans="2:3" hidden="1">
      <c r="B5598" s="2"/>
      <c r="C5598" s="2"/>
    </row>
    <row r="5599" spans="2:3" hidden="1">
      <c r="B5599" s="2"/>
      <c r="C5599" s="2"/>
    </row>
    <row r="5600" spans="2:3" hidden="1">
      <c r="B5600" s="2"/>
      <c r="C5600" s="2"/>
    </row>
    <row r="5601" spans="2:3" hidden="1">
      <c r="B5601" s="2"/>
      <c r="C5601" s="2"/>
    </row>
    <row r="5602" spans="2:3" hidden="1">
      <c r="B5602" s="2"/>
      <c r="C5602" s="2"/>
    </row>
    <row r="5603" spans="2:3" hidden="1">
      <c r="B5603" s="2"/>
      <c r="C5603" s="2"/>
    </row>
    <row r="5604" spans="2:3" hidden="1">
      <c r="B5604" s="2"/>
      <c r="C5604" s="2"/>
    </row>
    <row r="5605" spans="2:3" hidden="1">
      <c r="B5605" s="2"/>
      <c r="C5605" s="2"/>
    </row>
    <row r="5606" spans="2:3" hidden="1">
      <c r="B5606" s="2"/>
      <c r="C5606" s="2"/>
    </row>
    <row r="5607" spans="2:3" hidden="1">
      <c r="B5607" s="2"/>
      <c r="C5607" s="2"/>
    </row>
    <row r="5608" spans="2:3" hidden="1">
      <c r="B5608" s="2"/>
      <c r="C5608" s="2"/>
    </row>
    <row r="5609" spans="2:3" hidden="1">
      <c r="B5609" s="2"/>
      <c r="C5609" s="2"/>
    </row>
    <row r="5610" spans="2:3" hidden="1">
      <c r="B5610" s="2"/>
      <c r="C5610" s="2"/>
    </row>
    <row r="5611" spans="2:3" hidden="1">
      <c r="B5611" s="2"/>
      <c r="C5611" s="2"/>
    </row>
    <row r="5612" spans="2:3" hidden="1">
      <c r="B5612" s="2"/>
      <c r="C5612" s="2"/>
    </row>
    <row r="5613" spans="2:3" hidden="1">
      <c r="B5613" s="2"/>
      <c r="C5613" s="2"/>
    </row>
    <row r="5614" spans="2:3" hidden="1">
      <c r="B5614" s="2"/>
      <c r="C5614" s="2"/>
    </row>
    <row r="5615" spans="2:3" hidden="1">
      <c r="B5615" s="2"/>
      <c r="C5615" s="2"/>
    </row>
    <row r="5616" spans="2:3" hidden="1">
      <c r="B5616" s="2"/>
      <c r="C5616" s="2"/>
    </row>
    <row r="5617" spans="2:3" hidden="1">
      <c r="B5617" s="2"/>
      <c r="C5617" s="2"/>
    </row>
    <row r="5618" spans="2:3" hidden="1">
      <c r="B5618" s="2"/>
      <c r="C5618" s="2"/>
    </row>
    <row r="5619" spans="2:3" hidden="1">
      <c r="B5619" s="2"/>
      <c r="C5619" s="2"/>
    </row>
    <row r="5620" spans="2:3" hidden="1">
      <c r="B5620" s="2"/>
      <c r="C5620" s="2"/>
    </row>
    <row r="5621" spans="2:3" hidden="1">
      <c r="B5621" s="2"/>
      <c r="C5621" s="2"/>
    </row>
    <row r="5622" spans="2:3" hidden="1">
      <c r="B5622" s="2"/>
      <c r="C5622" s="2"/>
    </row>
    <row r="5623" spans="2:3" hidden="1">
      <c r="B5623" s="2"/>
      <c r="C5623" s="2"/>
    </row>
    <row r="5624" spans="2:3" hidden="1">
      <c r="B5624" s="2"/>
      <c r="C5624" s="2"/>
    </row>
    <row r="5625" spans="2:3" hidden="1">
      <c r="B5625" s="2"/>
      <c r="C5625" s="2"/>
    </row>
    <row r="5626" spans="2:3" hidden="1">
      <c r="B5626" s="2"/>
      <c r="C5626" s="2"/>
    </row>
    <row r="5627" spans="2:3" hidden="1">
      <c r="B5627" s="2"/>
      <c r="C5627" s="2"/>
    </row>
    <row r="5628" spans="2:3" hidden="1">
      <c r="B5628" s="2"/>
      <c r="C5628" s="2"/>
    </row>
    <row r="5629" spans="2:3" hidden="1">
      <c r="B5629" s="2"/>
      <c r="C5629" s="2"/>
    </row>
    <row r="5630" spans="2:3" hidden="1">
      <c r="B5630" s="2"/>
      <c r="C5630" s="2"/>
    </row>
    <row r="5631" spans="2:3" hidden="1">
      <c r="B5631" s="2"/>
      <c r="C5631" s="2"/>
    </row>
    <row r="5632" spans="2:3" hidden="1">
      <c r="B5632" s="2"/>
      <c r="C5632" s="2"/>
    </row>
    <row r="5633" spans="2:3" hidden="1">
      <c r="B5633" s="2"/>
      <c r="C5633" s="2"/>
    </row>
    <row r="5634" spans="2:3" hidden="1">
      <c r="B5634" s="2"/>
      <c r="C5634" s="2"/>
    </row>
    <row r="5635" spans="2:3" hidden="1">
      <c r="B5635" s="2"/>
      <c r="C5635" s="2"/>
    </row>
    <row r="5636" spans="2:3" hidden="1">
      <c r="B5636" s="2"/>
      <c r="C5636" s="2"/>
    </row>
    <row r="5637" spans="2:3" hidden="1">
      <c r="B5637" s="2"/>
      <c r="C5637" s="2"/>
    </row>
    <row r="5638" spans="2:3" hidden="1">
      <c r="B5638" s="2"/>
      <c r="C5638" s="2"/>
    </row>
    <row r="5639" spans="2:3" hidden="1">
      <c r="B5639" s="2"/>
      <c r="C5639" s="2"/>
    </row>
    <row r="5640" spans="2:3" hidden="1">
      <c r="B5640" s="2"/>
      <c r="C5640" s="2"/>
    </row>
    <row r="5641" spans="2:3" hidden="1">
      <c r="B5641" s="2"/>
      <c r="C5641" s="2"/>
    </row>
    <row r="5642" spans="2:3" hidden="1">
      <c r="B5642" s="2"/>
      <c r="C5642" s="2"/>
    </row>
    <row r="5643" spans="2:3" hidden="1">
      <c r="B5643" s="2"/>
      <c r="C5643" s="2"/>
    </row>
    <row r="5644" spans="2:3" hidden="1">
      <c r="B5644" s="2"/>
      <c r="C5644" s="2"/>
    </row>
    <row r="5645" spans="2:3" hidden="1">
      <c r="B5645" s="2"/>
      <c r="C5645" s="2"/>
    </row>
    <row r="5646" spans="2:3" hidden="1">
      <c r="B5646" s="2"/>
      <c r="C5646" s="2"/>
    </row>
    <row r="5647" spans="2:3" hidden="1">
      <c r="B5647" s="2"/>
      <c r="C5647" s="2"/>
    </row>
    <row r="5648" spans="2:3" hidden="1">
      <c r="B5648" s="2"/>
      <c r="C5648" s="2"/>
    </row>
    <row r="5649" spans="2:3" hidden="1">
      <c r="B5649" s="2"/>
      <c r="C5649" s="2"/>
    </row>
    <row r="5650" spans="2:3" hidden="1">
      <c r="B5650" s="2"/>
      <c r="C5650" s="2"/>
    </row>
    <row r="5651" spans="2:3" hidden="1">
      <c r="B5651" s="2"/>
      <c r="C5651" s="2"/>
    </row>
    <row r="5652" spans="2:3" hidden="1">
      <c r="B5652" s="2"/>
      <c r="C5652" s="2"/>
    </row>
    <row r="5653" spans="2:3" hidden="1">
      <c r="B5653" s="2"/>
      <c r="C5653" s="2"/>
    </row>
    <row r="5654" spans="2:3" hidden="1">
      <c r="B5654" s="2"/>
      <c r="C5654" s="2"/>
    </row>
    <row r="5655" spans="2:3" hidden="1">
      <c r="B5655" s="2"/>
      <c r="C5655" s="2"/>
    </row>
    <row r="5656" spans="2:3" hidden="1">
      <c r="B5656" s="2"/>
      <c r="C5656" s="2"/>
    </row>
    <row r="5657" spans="2:3" hidden="1">
      <c r="B5657" s="2"/>
      <c r="C5657" s="2"/>
    </row>
    <row r="5658" spans="2:3" hidden="1">
      <c r="B5658" s="2"/>
      <c r="C5658" s="2"/>
    </row>
    <row r="5659" spans="2:3" hidden="1">
      <c r="B5659" s="2"/>
      <c r="C5659" s="2"/>
    </row>
    <row r="5660" spans="2:3" hidden="1">
      <c r="B5660" s="2"/>
      <c r="C5660" s="2"/>
    </row>
    <row r="5661" spans="2:3" hidden="1">
      <c r="B5661" s="2"/>
      <c r="C5661" s="2"/>
    </row>
    <row r="5662" spans="2:3" hidden="1">
      <c r="B5662" s="2"/>
      <c r="C5662" s="2"/>
    </row>
    <row r="5663" spans="2:3" hidden="1">
      <c r="B5663" s="2"/>
      <c r="C5663" s="2"/>
    </row>
    <row r="5664" spans="2:3" hidden="1">
      <c r="B5664" s="2"/>
      <c r="C5664" s="2"/>
    </row>
    <row r="5665" spans="2:3" hidden="1">
      <c r="B5665" s="2"/>
      <c r="C5665" s="2"/>
    </row>
    <row r="5666" spans="2:3" hidden="1">
      <c r="B5666" s="2"/>
      <c r="C5666" s="2"/>
    </row>
    <row r="5667" spans="2:3" hidden="1">
      <c r="B5667" s="2"/>
      <c r="C5667" s="2"/>
    </row>
    <row r="5668" spans="2:3" hidden="1">
      <c r="B5668" s="2"/>
      <c r="C5668" s="2"/>
    </row>
    <row r="5669" spans="2:3" hidden="1">
      <c r="B5669" s="2"/>
      <c r="C5669" s="2"/>
    </row>
    <row r="5670" spans="2:3" hidden="1">
      <c r="B5670" s="2"/>
      <c r="C5670" s="2"/>
    </row>
    <row r="5671" spans="2:3" hidden="1">
      <c r="B5671" s="2"/>
      <c r="C5671" s="2"/>
    </row>
    <row r="5672" spans="2:3" hidden="1">
      <c r="B5672" s="2"/>
      <c r="C5672" s="2"/>
    </row>
    <row r="5673" spans="2:3" hidden="1">
      <c r="B5673" s="2"/>
      <c r="C5673" s="2"/>
    </row>
    <row r="5674" spans="2:3" hidden="1">
      <c r="B5674" s="2"/>
      <c r="C5674" s="2"/>
    </row>
    <row r="5675" spans="2:3" hidden="1">
      <c r="B5675" s="2"/>
      <c r="C5675" s="2"/>
    </row>
    <row r="5676" spans="2:3" hidden="1">
      <c r="B5676" s="2"/>
      <c r="C5676" s="2"/>
    </row>
    <row r="5677" spans="2:3" hidden="1">
      <c r="B5677" s="2"/>
      <c r="C5677" s="2"/>
    </row>
    <row r="5678" spans="2:3" hidden="1">
      <c r="B5678" s="2"/>
      <c r="C5678" s="2"/>
    </row>
    <row r="5679" spans="2:3" hidden="1">
      <c r="B5679" s="2"/>
      <c r="C5679" s="2"/>
    </row>
    <row r="5680" spans="2:3" hidden="1">
      <c r="B5680" s="2"/>
      <c r="C5680" s="2"/>
    </row>
    <row r="5681" spans="2:3" hidden="1">
      <c r="B5681" s="2"/>
      <c r="C5681" s="2"/>
    </row>
    <row r="5682" spans="2:3" hidden="1">
      <c r="B5682" s="2"/>
      <c r="C5682" s="2"/>
    </row>
    <row r="5683" spans="2:3" hidden="1">
      <c r="B5683" s="2"/>
      <c r="C5683" s="2"/>
    </row>
    <row r="5684" spans="2:3" hidden="1">
      <c r="B5684" s="2"/>
      <c r="C5684" s="2"/>
    </row>
    <row r="5685" spans="2:3" hidden="1">
      <c r="B5685" s="2"/>
      <c r="C5685" s="2"/>
    </row>
    <row r="5686" spans="2:3" hidden="1">
      <c r="B5686" s="2"/>
      <c r="C5686" s="2"/>
    </row>
    <row r="5687" spans="2:3" hidden="1">
      <c r="B5687" s="2"/>
      <c r="C5687" s="2"/>
    </row>
    <row r="5688" spans="2:3" hidden="1">
      <c r="B5688" s="2"/>
      <c r="C5688" s="2"/>
    </row>
    <row r="5689" spans="2:3" hidden="1">
      <c r="B5689" s="2"/>
      <c r="C5689" s="2"/>
    </row>
    <row r="5690" spans="2:3" hidden="1">
      <c r="B5690" s="2"/>
      <c r="C5690" s="2"/>
    </row>
    <row r="5691" spans="2:3" hidden="1">
      <c r="B5691" s="2"/>
      <c r="C5691" s="2"/>
    </row>
    <row r="5692" spans="2:3" hidden="1">
      <c r="B5692" s="2"/>
      <c r="C5692" s="2"/>
    </row>
    <row r="5693" spans="2:3" hidden="1">
      <c r="B5693" s="2"/>
      <c r="C5693" s="2"/>
    </row>
    <row r="5694" spans="2:3" hidden="1">
      <c r="B5694" s="2"/>
      <c r="C5694" s="2"/>
    </row>
    <row r="5695" spans="2:3" hidden="1">
      <c r="B5695" s="2"/>
      <c r="C5695" s="2"/>
    </row>
    <row r="5696" spans="2:3" hidden="1">
      <c r="B5696" s="2"/>
      <c r="C5696" s="2"/>
    </row>
    <row r="5697" spans="2:3" hidden="1">
      <c r="B5697" s="2"/>
      <c r="C5697" s="2"/>
    </row>
    <row r="5698" spans="2:3" hidden="1">
      <c r="B5698" s="2"/>
      <c r="C5698" s="2"/>
    </row>
    <row r="5699" spans="2:3" hidden="1">
      <c r="B5699" s="2"/>
      <c r="C5699" s="2"/>
    </row>
    <row r="5700" spans="2:3" hidden="1">
      <c r="B5700" s="2"/>
      <c r="C5700" s="2"/>
    </row>
    <row r="5701" spans="2:3" hidden="1">
      <c r="B5701" s="2"/>
      <c r="C5701" s="2"/>
    </row>
    <row r="5702" spans="2:3" hidden="1">
      <c r="B5702" s="2"/>
      <c r="C5702" s="2"/>
    </row>
    <row r="5703" spans="2:3" hidden="1">
      <c r="B5703" s="2"/>
      <c r="C5703" s="2"/>
    </row>
    <row r="5704" spans="2:3" hidden="1">
      <c r="B5704" s="2"/>
      <c r="C5704" s="2"/>
    </row>
    <row r="5705" spans="2:3" hidden="1">
      <c r="B5705" s="2"/>
      <c r="C5705" s="2"/>
    </row>
    <row r="5706" spans="2:3" hidden="1">
      <c r="B5706" s="2"/>
      <c r="C5706" s="2"/>
    </row>
    <row r="5707" spans="2:3" hidden="1">
      <c r="B5707" s="2"/>
      <c r="C5707" s="2"/>
    </row>
    <row r="5708" spans="2:3" hidden="1">
      <c r="B5708" s="2"/>
      <c r="C5708" s="2"/>
    </row>
    <row r="5709" spans="2:3" hidden="1">
      <c r="B5709" s="2"/>
      <c r="C5709" s="2"/>
    </row>
    <row r="5710" spans="2:3" hidden="1">
      <c r="B5710" s="2"/>
      <c r="C5710" s="2"/>
    </row>
    <row r="5711" spans="2:3" hidden="1">
      <c r="B5711" s="2"/>
      <c r="C5711" s="2"/>
    </row>
    <row r="5712" spans="2:3" hidden="1">
      <c r="B5712" s="2"/>
      <c r="C5712" s="2"/>
    </row>
    <row r="5713" spans="2:3" hidden="1">
      <c r="B5713" s="2"/>
      <c r="C5713" s="2"/>
    </row>
    <row r="5714" spans="2:3" hidden="1">
      <c r="B5714" s="2"/>
      <c r="C5714" s="2"/>
    </row>
    <row r="5715" spans="2:3" hidden="1">
      <c r="B5715" s="2"/>
      <c r="C5715" s="2"/>
    </row>
    <row r="5716" spans="2:3" hidden="1">
      <c r="B5716" s="2"/>
      <c r="C5716" s="2"/>
    </row>
    <row r="5717" spans="2:3" hidden="1">
      <c r="B5717" s="2"/>
      <c r="C5717" s="2"/>
    </row>
    <row r="5718" spans="2:3" hidden="1">
      <c r="B5718" s="2"/>
      <c r="C5718" s="2"/>
    </row>
    <row r="5719" spans="2:3" hidden="1">
      <c r="B5719" s="2"/>
      <c r="C5719" s="2"/>
    </row>
    <row r="5720" spans="2:3" hidden="1">
      <c r="B5720" s="2"/>
      <c r="C5720" s="2"/>
    </row>
    <row r="5721" spans="2:3" hidden="1">
      <c r="B5721" s="2"/>
      <c r="C5721" s="2"/>
    </row>
    <row r="5722" spans="2:3" hidden="1">
      <c r="B5722" s="2"/>
      <c r="C5722" s="2"/>
    </row>
    <row r="5723" spans="2:3" hidden="1">
      <c r="B5723" s="2"/>
      <c r="C5723" s="2"/>
    </row>
    <row r="5724" spans="2:3" hidden="1">
      <c r="B5724" s="2"/>
      <c r="C5724" s="2"/>
    </row>
    <row r="5725" spans="2:3" hidden="1">
      <c r="B5725" s="2"/>
      <c r="C5725" s="2"/>
    </row>
    <row r="5726" spans="2:3" hidden="1">
      <c r="B5726" s="2"/>
      <c r="C5726" s="2"/>
    </row>
    <row r="5727" spans="2:3" hidden="1">
      <c r="B5727" s="2"/>
      <c r="C5727" s="2"/>
    </row>
    <row r="5728" spans="2:3" hidden="1">
      <c r="B5728" s="2"/>
      <c r="C5728" s="2"/>
    </row>
    <row r="5729" spans="2:3" hidden="1">
      <c r="B5729" s="2"/>
      <c r="C5729" s="2"/>
    </row>
    <row r="5730" spans="2:3" hidden="1">
      <c r="B5730" s="2"/>
      <c r="C5730" s="2"/>
    </row>
    <row r="5731" spans="2:3" hidden="1">
      <c r="B5731" s="2"/>
      <c r="C5731" s="2"/>
    </row>
    <row r="5732" spans="2:3" hidden="1">
      <c r="B5732" s="2"/>
      <c r="C5732" s="2"/>
    </row>
    <row r="5733" spans="2:3" hidden="1">
      <c r="B5733" s="2"/>
      <c r="C5733" s="2"/>
    </row>
    <row r="5734" spans="2:3" hidden="1">
      <c r="B5734" s="2"/>
      <c r="C5734" s="2"/>
    </row>
    <row r="5735" spans="2:3" hidden="1">
      <c r="B5735" s="2"/>
      <c r="C5735" s="2"/>
    </row>
    <row r="5736" spans="2:3" hidden="1">
      <c r="B5736" s="2"/>
      <c r="C5736" s="2"/>
    </row>
    <row r="5737" spans="2:3" hidden="1">
      <c r="B5737" s="2"/>
      <c r="C5737" s="2"/>
    </row>
    <row r="5738" spans="2:3" hidden="1">
      <c r="B5738" s="2"/>
      <c r="C5738" s="2"/>
    </row>
    <row r="5739" spans="2:3" hidden="1">
      <c r="B5739" s="2"/>
      <c r="C5739" s="2"/>
    </row>
    <row r="5740" spans="2:3" hidden="1">
      <c r="B5740" s="2"/>
      <c r="C5740" s="2"/>
    </row>
    <row r="5741" spans="2:3" hidden="1">
      <c r="B5741" s="2"/>
      <c r="C5741" s="2"/>
    </row>
    <row r="5742" spans="2:3" hidden="1">
      <c r="B5742" s="2"/>
      <c r="C5742" s="2"/>
    </row>
    <row r="5743" spans="2:3" hidden="1">
      <c r="B5743" s="2"/>
      <c r="C5743" s="2"/>
    </row>
    <row r="5744" spans="2:3" hidden="1">
      <c r="B5744" s="2"/>
      <c r="C5744" s="2"/>
    </row>
    <row r="5745" spans="2:3" hidden="1">
      <c r="B5745" s="2"/>
      <c r="C5745" s="2"/>
    </row>
    <row r="5746" spans="2:3" hidden="1">
      <c r="B5746" s="2"/>
      <c r="C5746" s="2"/>
    </row>
    <row r="5747" spans="2:3" hidden="1">
      <c r="B5747" s="2"/>
      <c r="C5747" s="2"/>
    </row>
    <row r="5748" spans="2:3" hidden="1">
      <c r="B5748" s="2"/>
      <c r="C5748" s="2"/>
    </row>
    <row r="5749" spans="2:3" hidden="1">
      <c r="B5749" s="2"/>
      <c r="C5749" s="2"/>
    </row>
    <row r="5750" spans="2:3" hidden="1">
      <c r="B5750" s="2"/>
      <c r="C5750" s="2"/>
    </row>
    <row r="5751" spans="2:3" hidden="1">
      <c r="B5751" s="2"/>
      <c r="C5751" s="2"/>
    </row>
    <row r="5752" spans="2:3" hidden="1">
      <c r="B5752" s="2"/>
      <c r="C5752" s="2"/>
    </row>
    <row r="5753" spans="2:3" hidden="1">
      <c r="B5753" s="2"/>
      <c r="C5753" s="2"/>
    </row>
    <row r="5754" spans="2:3" hidden="1">
      <c r="B5754" s="2"/>
      <c r="C5754" s="2"/>
    </row>
    <row r="5755" spans="2:3" hidden="1">
      <c r="B5755" s="2"/>
      <c r="C5755" s="2"/>
    </row>
    <row r="5756" spans="2:3" hidden="1">
      <c r="B5756" s="2"/>
      <c r="C5756" s="2"/>
    </row>
    <row r="5757" spans="2:3" hidden="1">
      <c r="B5757" s="2"/>
      <c r="C5757" s="2"/>
    </row>
    <row r="5758" spans="2:3" hidden="1">
      <c r="B5758" s="2"/>
      <c r="C5758" s="2"/>
    </row>
    <row r="5759" spans="2:3" hidden="1">
      <c r="B5759" s="2"/>
      <c r="C5759" s="2"/>
    </row>
    <row r="5760" spans="2:3" hidden="1">
      <c r="B5760" s="2"/>
      <c r="C5760" s="2"/>
    </row>
    <row r="5761" spans="2:3" hidden="1">
      <c r="B5761" s="2"/>
      <c r="C5761" s="2"/>
    </row>
    <row r="5762" spans="2:3" hidden="1">
      <c r="B5762" s="2"/>
      <c r="C5762" s="2"/>
    </row>
    <row r="5763" spans="2:3" hidden="1">
      <c r="B5763" s="2"/>
      <c r="C5763" s="2"/>
    </row>
    <row r="5764" spans="2:3" hidden="1">
      <c r="B5764" s="2"/>
      <c r="C5764" s="2"/>
    </row>
    <row r="5765" spans="2:3" hidden="1">
      <c r="B5765" s="2"/>
      <c r="C5765" s="2"/>
    </row>
    <row r="5766" spans="2:3" hidden="1">
      <c r="B5766" s="2"/>
      <c r="C5766" s="2"/>
    </row>
    <row r="5767" spans="2:3" hidden="1">
      <c r="B5767" s="2"/>
      <c r="C5767" s="2"/>
    </row>
    <row r="5768" spans="2:3" hidden="1">
      <c r="B5768" s="2"/>
      <c r="C5768" s="2"/>
    </row>
    <row r="5769" spans="2:3" hidden="1">
      <c r="B5769" s="2"/>
      <c r="C5769" s="2"/>
    </row>
    <row r="5770" spans="2:3" hidden="1">
      <c r="B5770" s="2"/>
      <c r="C5770" s="2"/>
    </row>
    <row r="5771" spans="2:3" hidden="1">
      <c r="B5771" s="2"/>
      <c r="C5771" s="2"/>
    </row>
    <row r="5772" spans="2:3" hidden="1">
      <c r="B5772" s="2"/>
      <c r="C5772" s="2"/>
    </row>
    <row r="5773" spans="2:3" hidden="1">
      <c r="B5773" s="2"/>
      <c r="C5773" s="2"/>
    </row>
    <row r="5774" spans="2:3" hidden="1">
      <c r="B5774" s="2"/>
      <c r="C5774" s="2"/>
    </row>
    <row r="5775" spans="2:3" hidden="1">
      <c r="B5775" s="2"/>
      <c r="C5775" s="2"/>
    </row>
    <row r="5776" spans="2:3" hidden="1">
      <c r="B5776" s="2"/>
      <c r="C5776" s="2"/>
    </row>
    <row r="5777" spans="2:3" hidden="1">
      <c r="B5777" s="2"/>
      <c r="C5777" s="2"/>
    </row>
    <row r="5778" spans="2:3" hidden="1">
      <c r="B5778" s="2"/>
      <c r="C5778" s="2"/>
    </row>
    <row r="5779" spans="2:3" hidden="1">
      <c r="B5779" s="2"/>
      <c r="C5779" s="2"/>
    </row>
    <row r="5780" spans="2:3" hidden="1">
      <c r="B5780" s="2"/>
      <c r="C5780" s="2"/>
    </row>
    <row r="5781" spans="2:3" hidden="1">
      <c r="B5781" s="2"/>
      <c r="C5781" s="2"/>
    </row>
    <row r="5782" spans="2:3" hidden="1">
      <c r="B5782" s="2"/>
      <c r="C5782" s="2"/>
    </row>
    <row r="5783" spans="2:3" hidden="1">
      <c r="B5783" s="2"/>
      <c r="C5783" s="2"/>
    </row>
    <row r="5784" spans="2:3" hidden="1">
      <c r="B5784" s="2"/>
      <c r="C5784" s="2"/>
    </row>
    <row r="5785" spans="2:3" hidden="1">
      <c r="B5785" s="2"/>
      <c r="C5785" s="2"/>
    </row>
    <row r="5786" spans="2:3" hidden="1">
      <c r="B5786" s="2"/>
      <c r="C5786" s="2"/>
    </row>
    <row r="5787" spans="2:3" hidden="1">
      <c r="B5787" s="2"/>
      <c r="C5787" s="2"/>
    </row>
    <row r="5788" spans="2:3" hidden="1">
      <c r="B5788" s="2"/>
      <c r="C5788" s="2"/>
    </row>
    <row r="5789" spans="2:3" hidden="1">
      <c r="B5789" s="2"/>
      <c r="C5789" s="2"/>
    </row>
    <row r="5790" spans="2:3" hidden="1">
      <c r="B5790" s="2"/>
      <c r="C5790" s="2"/>
    </row>
    <row r="5791" spans="2:3" hidden="1">
      <c r="B5791" s="2"/>
      <c r="C5791" s="2"/>
    </row>
    <row r="5792" spans="2:3" hidden="1">
      <c r="B5792" s="2"/>
      <c r="C5792" s="2"/>
    </row>
    <row r="5793" spans="2:3" hidden="1">
      <c r="B5793" s="2"/>
      <c r="C5793" s="2"/>
    </row>
    <row r="5794" spans="2:3" hidden="1">
      <c r="B5794" s="2"/>
      <c r="C5794" s="2"/>
    </row>
    <row r="5795" spans="2:3" hidden="1">
      <c r="B5795" s="2"/>
      <c r="C5795" s="2"/>
    </row>
    <row r="5796" spans="2:3" hidden="1">
      <c r="B5796" s="2"/>
      <c r="C5796" s="2"/>
    </row>
    <row r="5797" spans="2:3" hidden="1">
      <c r="B5797" s="2"/>
      <c r="C5797" s="2"/>
    </row>
    <row r="5798" spans="2:3" hidden="1">
      <c r="B5798" s="2"/>
      <c r="C5798" s="2"/>
    </row>
    <row r="5799" spans="2:3" hidden="1">
      <c r="B5799" s="2"/>
      <c r="C5799" s="2"/>
    </row>
    <row r="5800" spans="2:3" hidden="1">
      <c r="B5800" s="2"/>
      <c r="C5800" s="2"/>
    </row>
    <row r="5801" spans="2:3" hidden="1">
      <c r="B5801" s="2"/>
      <c r="C5801" s="2"/>
    </row>
    <row r="5802" spans="2:3" hidden="1">
      <c r="B5802" s="2"/>
      <c r="C5802" s="2"/>
    </row>
    <row r="5803" spans="2:3" hidden="1">
      <c r="B5803" s="2"/>
      <c r="C5803" s="2"/>
    </row>
    <row r="5804" spans="2:3" hidden="1">
      <c r="B5804" s="2"/>
      <c r="C5804" s="2"/>
    </row>
    <row r="5805" spans="2:3" hidden="1">
      <c r="B5805" s="2"/>
      <c r="C5805" s="2"/>
    </row>
    <row r="5806" spans="2:3" hidden="1">
      <c r="B5806" s="2"/>
      <c r="C5806" s="2"/>
    </row>
    <row r="5807" spans="2:3" hidden="1">
      <c r="B5807" s="2"/>
      <c r="C5807" s="2"/>
    </row>
    <row r="5808" spans="2:3" hidden="1">
      <c r="B5808" s="2"/>
      <c r="C5808" s="2"/>
    </row>
    <row r="5809" spans="2:3" hidden="1">
      <c r="B5809" s="2"/>
      <c r="C5809" s="2"/>
    </row>
    <row r="5810" spans="2:3" hidden="1">
      <c r="B5810" s="2"/>
      <c r="C5810" s="2"/>
    </row>
    <row r="5811" spans="2:3" hidden="1">
      <c r="B5811" s="2"/>
      <c r="C5811" s="2"/>
    </row>
    <row r="5812" spans="2:3" hidden="1">
      <c r="B5812" s="2"/>
      <c r="C5812" s="2"/>
    </row>
    <row r="5813" spans="2:3" hidden="1">
      <c r="B5813" s="2"/>
      <c r="C5813" s="2"/>
    </row>
    <row r="5814" spans="2:3" hidden="1">
      <c r="B5814" s="2"/>
      <c r="C5814" s="2"/>
    </row>
    <row r="5815" spans="2:3" hidden="1">
      <c r="B5815" s="2"/>
      <c r="C5815" s="2"/>
    </row>
    <row r="5816" spans="2:3" hidden="1">
      <c r="B5816" s="2"/>
      <c r="C5816" s="2"/>
    </row>
    <row r="5817" spans="2:3" hidden="1">
      <c r="B5817" s="2"/>
      <c r="C5817" s="2"/>
    </row>
    <row r="5818" spans="2:3" hidden="1">
      <c r="B5818" s="2"/>
      <c r="C5818" s="2"/>
    </row>
    <row r="5819" spans="2:3" hidden="1">
      <c r="B5819" s="2"/>
      <c r="C5819" s="2"/>
    </row>
    <row r="5820" spans="2:3" hidden="1">
      <c r="B5820" s="2"/>
      <c r="C5820" s="2"/>
    </row>
    <row r="5821" spans="2:3" hidden="1">
      <c r="B5821" s="2"/>
      <c r="C5821" s="2"/>
    </row>
    <row r="5822" spans="2:3" hidden="1">
      <c r="B5822" s="2"/>
      <c r="C5822" s="2"/>
    </row>
    <row r="5823" spans="2:3" hidden="1">
      <c r="B5823" s="2"/>
      <c r="C5823" s="2"/>
    </row>
    <row r="5824" spans="2:3" hidden="1">
      <c r="B5824" s="2"/>
      <c r="C5824" s="2"/>
    </row>
    <row r="5825" spans="2:3" hidden="1">
      <c r="B5825" s="2"/>
      <c r="C5825" s="2"/>
    </row>
    <row r="5826" spans="2:3" hidden="1">
      <c r="B5826" s="2"/>
      <c r="C5826" s="2"/>
    </row>
    <row r="5827" spans="2:3" hidden="1">
      <c r="B5827" s="2"/>
      <c r="C5827" s="2"/>
    </row>
    <row r="5828" spans="2:3" hidden="1">
      <c r="B5828" s="2"/>
      <c r="C5828" s="2"/>
    </row>
    <row r="5829" spans="2:3" hidden="1">
      <c r="B5829" s="2"/>
      <c r="C5829" s="2"/>
    </row>
    <row r="5830" spans="2:3" hidden="1">
      <c r="B5830" s="2"/>
      <c r="C5830" s="2"/>
    </row>
    <row r="5831" spans="2:3" hidden="1">
      <c r="B5831" s="2"/>
      <c r="C5831" s="2"/>
    </row>
    <row r="5832" spans="2:3" hidden="1">
      <c r="B5832" s="2"/>
      <c r="C5832" s="2"/>
    </row>
    <row r="5833" spans="2:3" hidden="1">
      <c r="B5833" s="2"/>
      <c r="C5833" s="2"/>
    </row>
    <row r="5834" spans="2:3" hidden="1">
      <c r="B5834" s="2"/>
      <c r="C5834" s="2"/>
    </row>
    <row r="5835" spans="2:3" hidden="1">
      <c r="B5835" s="2"/>
      <c r="C5835" s="2"/>
    </row>
    <row r="5836" spans="2:3" hidden="1">
      <c r="B5836" s="2"/>
      <c r="C5836" s="2"/>
    </row>
    <row r="5837" spans="2:3" hidden="1">
      <c r="B5837" s="2"/>
      <c r="C5837" s="2"/>
    </row>
    <row r="5838" spans="2:3" hidden="1">
      <c r="B5838" s="2"/>
      <c r="C5838" s="2"/>
    </row>
    <row r="5839" spans="2:3" hidden="1">
      <c r="B5839" s="2"/>
      <c r="C5839" s="2"/>
    </row>
    <row r="5840" spans="2:3" hidden="1">
      <c r="B5840" s="2"/>
      <c r="C5840" s="2"/>
    </row>
    <row r="5841" spans="2:3" hidden="1">
      <c r="B5841" s="2"/>
      <c r="C5841" s="2"/>
    </row>
    <row r="5842" spans="2:3" hidden="1">
      <c r="B5842" s="2"/>
      <c r="C5842" s="2"/>
    </row>
    <row r="5843" spans="2:3" hidden="1">
      <c r="B5843" s="2"/>
      <c r="C5843" s="2"/>
    </row>
    <row r="5844" spans="2:3" hidden="1">
      <c r="B5844" s="2"/>
      <c r="C5844" s="2"/>
    </row>
    <row r="5845" spans="2:3" hidden="1">
      <c r="B5845" s="2"/>
      <c r="C5845" s="2"/>
    </row>
    <row r="5846" spans="2:3" hidden="1">
      <c r="B5846" s="2"/>
      <c r="C5846" s="2"/>
    </row>
    <row r="5847" spans="2:3" hidden="1">
      <c r="B5847" s="2"/>
      <c r="C5847" s="2"/>
    </row>
    <row r="5848" spans="2:3" hidden="1">
      <c r="B5848" s="2"/>
      <c r="C5848" s="2"/>
    </row>
    <row r="5849" spans="2:3" hidden="1">
      <c r="B5849" s="2"/>
      <c r="C5849" s="2"/>
    </row>
    <row r="5850" spans="2:3" hidden="1">
      <c r="B5850" s="2"/>
      <c r="C5850" s="2"/>
    </row>
    <row r="5851" spans="2:3" hidden="1">
      <c r="B5851" s="2"/>
      <c r="C5851" s="2"/>
    </row>
    <row r="5852" spans="2:3" hidden="1">
      <c r="B5852" s="2"/>
      <c r="C5852" s="2"/>
    </row>
    <row r="5853" spans="2:3" hidden="1">
      <c r="B5853" s="2"/>
      <c r="C5853" s="2"/>
    </row>
    <row r="5854" spans="2:3" hidden="1">
      <c r="B5854" s="2"/>
      <c r="C5854" s="2"/>
    </row>
    <row r="5855" spans="2:3" hidden="1">
      <c r="B5855" s="2"/>
      <c r="C5855" s="2"/>
    </row>
    <row r="5856" spans="2:3" hidden="1">
      <c r="B5856" s="2"/>
      <c r="C5856" s="2"/>
    </row>
    <row r="5857" spans="2:3" hidden="1">
      <c r="B5857" s="2"/>
      <c r="C5857" s="2"/>
    </row>
    <row r="5858" spans="2:3" hidden="1">
      <c r="B5858" s="2"/>
      <c r="C5858" s="2"/>
    </row>
    <row r="5859" spans="2:3" hidden="1">
      <c r="B5859" s="2"/>
      <c r="C5859" s="2"/>
    </row>
    <row r="5860" spans="2:3" hidden="1">
      <c r="B5860" s="2"/>
      <c r="C5860" s="2"/>
    </row>
    <row r="5861" spans="2:3" hidden="1">
      <c r="B5861" s="2"/>
      <c r="C5861" s="2"/>
    </row>
    <row r="5862" spans="2:3" hidden="1">
      <c r="B5862" s="2"/>
      <c r="C5862" s="2"/>
    </row>
    <row r="5863" spans="2:3" hidden="1">
      <c r="B5863" s="2"/>
      <c r="C5863" s="2"/>
    </row>
    <row r="5864" spans="2:3" hidden="1">
      <c r="B5864" s="2"/>
      <c r="C5864" s="2"/>
    </row>
    <row r="5865" spans="2:3" hidden="1">
      <c r="B5865" s="2"/>
      <c r="C5865" s="2"/>
    </row>
    <row r="5866" spans="2:3" hidden="1">
      <c r="B5866" s="2"/>
      <c r="C5866" s="2"/>
    </row>
    <row r="5867" spans="2:3" hidden="1">
      <c r="B5867" s="2"/>
      <c r="C5867" s="2"/>
    </row>
    <row r="5868" spans="2:3" hidden="1">
      <c r="B5868" s="2"/>
      <c r="C5868" s="2"/>
    </row>
    <row r="5869" spans="2:3" hidden="1">
      <c r="B5869" s="2"/>
      <c r="C5869" s="2"/>
    </row>
    <row r="5870" spans="2:3" hidden="1">
      <c r="B5870" s="2"/>
      <c r="C5870" s="2"/>
    </row>
    <row r="5871" spans="2:3" hidden="1">
      <c r="B5871" s="2"/>
      <c r="C5871" s="2"/>
    </row>
    <row r="5872" spans="2:3" hidden="1">
      <c r="B5872" s="2"/>
      <c r="C5872" s="2"/>
    </row>
    <row r="5873" spans="2:3" hidden="1">
      <c r="B5873" s="2"/>
      <c r="C5873" s="2"/>
    </row>
    <row r="5874" spans="2:3" hidden="1">
      <c r="B5874" s="2"/>
      <c r="C5874" s="2"/>
    </row>
    <row r="5875" spans="2:3" hidden="1">
      <c r="B5875" s="2"/>
      <c r="C5875" s="2"/>
    </row>
    <row r="5876" spans="2:3" hidden="1">
      <c r="B5876" s="2"/>
      <c r="C5876" s="2"/>
    </row>
    <row r="5877" spans="2:3" hidden="1">
      <c r="B5877" s="2"/>
      <c r="C5877" s="2"/>
    </row>
    <row r="5878" spans="2:3" hidden="1">
      <c r="B5878" s="2"/>
      <c r="C5878" s="2"/>
    </row>
    <row r="5879" spans="2:3" hidden="1">
      <c r="B5879" s="2"/>
      <c r="C5879" s="2"/>
    </row>
    <row r="5880" spans="2:3" hidden="1">
      <c r="B5880" s="2"/>
      <c r="C5880" s="2"/>
    </row>
    <row r="5881" spans="2:3" hidden="1">
      <c r="B5881" s="2"/>
      <c r="C5881" s="2"/>
    </row>
    <row r="5882" spans="2:3" hidden="1">
      <c r="B5882" s="2"/>
      <c r="C5882" s="2"/>
    </row>
    <row r="5883" spans="2:3" hidden="1">
      <c r="B5883" s="2"/>
      <c r="C5883" s="2"/>
    </row>
    <row r="5884" spans="2:3" hidden="1">
      <c r="B5884" s="2"/>
      <c r="C5884" s="2"/>
    </row>
    <row r="5885" spans="2:3" hidden="1">
      <c r="B5885" s="2"/>
      <c r="C5885" s="2"/>
    </row>
    <row r="5886" spans="2:3" hidden="1">
      <c r="B5886" s="2"/>
      <c r="C5886" s="2"/>
    </row>
    <row r="5887" spans="2:3" hidden="1">
      <c r="B5887" s="2"/>
      <c r="C5887" s="2"/>
    </row>
    <row r="5888" spans="2:3" hidden="1">
      <c r="B5888" s="2"/>
      <c r="C5888" s="2"/>
    </row>
    <row r="5889" spans="2:3" hidden="1">
      <c r="B5889" s="2"/>
      <c r="C5889" s="2"/>
    </row>
    <row r="5890" spans="2:3" hidden="1">
      <c r="B5890" s="2"/>
      <c r="C5890" s="2"/>
    </row>
    <row r="5891" spans="2:3" hidden="1">
      <c r="B5891" s="2"/>
      <c r="C5891" s="2"/>
    </row>
    <row r="5892" spans="2:3" hidden="1">
      <c r="B5892" s="2"/>
      <c r="C5892" s="2"/>
    </row>
    <row r="5893" spans="2:3" hidden="1">
      <c r="B5893" s="2"/>
      <c r="C5893" s="2"/>
    </row>
    <row r="5894" spans="2:3" hidden="1">
      <c r="B5894" s="2"/>
      <c r="C5894" s="2"/>
    </row>
    <row r="5895" spans="2:3" hidden="1">
      <c r="B5895" s="2"/>
      <c r="C5895" s="2"/>
    </row>
    <row r="5896" spans="2:3" hidden="1">
      <c r="B5896" s="2"/>
      <c r="C5896" s="2"/>
    </row>
    <row r="5897" spans="2:3" hidden="1">
      <c r="B5897" s="2"/>
      <c r="C5897" s="2"/>
    </row>
    <row r="5898" spans="2:3" hidden="1">
      <c r="B5898" s="2"/>
      <c r="C5898" s="2"/>
    </row>
    <row r="5899" spans="2:3" hidden="1">
      <c r="B5899" s="2"/>
      <c r="C5899" s="2"/>
    </row>
    <row r="5900" spans="2:3" hidden="1">
      <c r="B5900" s="2"/>
      <c r="C5900" s="2"/>
    </row>
    <row r="5901" spans="2:3" hidden="1">
      <c r="B5901" s="2"/>
      <c r="C5901" s="2"/>
    </row>
    <row r="5902" spans="2:3" hidden="1">
      <c r="B5902" s="2"/>
      <c r="C5902" s="2"/>
    </row>
    <row r="5903" spans="2:3" hidden="1">
      <c r="B5903" s="2"/>
      <c r="C5903" s="2"/>
    </row>
    <row r="5904" spans="2:3" hidden="1">
      <c r="B5904" s="2"/>
      <c r="C5904" s="2"/>
    </row>
    <row r="5905" spans="2:3" hidden="1">
      <c r="B5905" s="2"/>
      <c r="C5905" s="2"/>
    </row>
    <row r="5906" spans="2:3" hidden="1">
      <c r="B5906" s="2"/>
      <c r="C5906" s="2"/>
    </row>
    <row r="5907" spans="2:3" hidden="1">
      <c r="B5907" s="2"/>
      <c r="C5907" s="2"/>
    </row>
    <row r="5908" spans="2:3" hidden="1">
      <c r="B5908" s="2"/>
      <c r="C5908" s="2"/>
    </row>
    <row r="5909" spans="2:3" hidden="1">
      <c r="B5909" s="2"/>
      <c r="C5909" s="2"/>
    </row>
    <row r="5910" spans="2:3" hidden="1">
      <c r="B5910" s="2"/>
      <c r="C5910" s="2"/>
    </row>
    <row r="5911" spans="2:3" hidden="1">
      <c r="B5911" s="2"/>
      <c r="C5911" s="2"/>
    </row>
    <row r="5912" spans="2:3" hidden="1">
      <c r="B5912" s="2"/>
      <c r="C5912" s="2"/>
    </row>
    <row r="5913" spans="2:3" hidden="1">
      <c r="B5913" s="2"/>
      <c r="C5913" s="2"/>
    </row>
    <row r="5914" spans="2:3" hidden="1">
      <c r="B5914" s="2"/>
      <c r="C5914" s="2"/>
    </row>
    <row r="5915" spans="2:3" hidden="1">
      <c r="B5915" s="2"/>
      <c r="C5915" s="2"/>
    </row>
    <row r="5916" spans="2:3" hidden="1">
      <c r="B5916" s="2"/>
      <c r="C5916" s="2"/>
    </row>
    <row r="5917" spans="2:3" hidden="1">
      <c r="B5917" s="2"/>
      <c r="C5917" s="2"/>
    </row>
    <row r="5918" spans="2:3" hidden="1">
      <c r="B5918" s="2"/>
      <c r="C5918" s="2"/>
    </row>
    <row r="5919" spans="2:3" hidden="1">
      <c r="B5919" s="2"/>
      <c r="C5919" s="2"/>
    </row>
    <row r="5920" spans="2:3" hidden="1">
      <c r="B5920" s="2"/>
      <c r="C5920" s="2"/>
    </row>
    <row r="5921" spans="2:3" hidden="1">
      <c r="B5921" s="2"/>
      <c r="C5921" s="2"/>
    </row>
    <row r="5922" spans="2:3" hidden="1">
      <c r="B5922" s="2"/>
      <c r="C5922" s="2"/>
    </row>
    <row r="5923" spans="2:3" hidden="1">
      <c r="B5923" s="2"/>
      <c r="C5923" s="2"/>
    </row>
    <row r="5924" spans="2:3" hidden="1">
      <c r="B5924" s="2"/>
      <c r="C5924" s="2"/>
    </row>
    <row r="5925" spans="2:3" hidden="1">
      <c r="B5925" s="2"/>
      <c r="C5925" s="2"/>
    </row>
    <row r="5926" spans="2:3" hidden="1">
      <c r="B5926" s="2"/>
      <c r="C5926" s="2"/>
    </row>
    <row r="5927" spans="2:3" hidden="1">
      <c r="B5927" s="2"/>
      <c r="C5927" s="2"/>
    </row>
    <row r="5928" spans="2:3" hidden="1">
      <c r="B5928" s="2"/>
      <c r="C5928" s="2"/>
    </row>
    <row r="5929" spans="2:3" hidden="1">
      <c r="B5929" s="2"/>
      <c r="C5929" s="2"/>
    </row>
    <row r="5930" spans="2:3" hidden="1">
      <c r="B5930" s="2"/>
      <c r="C5930" s="2"/>
    </row>
    <row r="5931" spans="2:3" hidden="1">
      <c r="B5931" s="2"/>
      <c r="C5931" s="2"/>
    </row>
    <row r="5932" spans="2:3" hidden="1">
      <c r="B5932" s="2"/>
      <c r="C5932" s="2"/>
    </row>
    <row r="5933" spans="2:3" hidden="1">
      <c r="B5933" s="2"/>
      <c r="C5933" s="2"/>
    </row>
    <row r="5934" spans="2:3" hidden="1">
      <c r="B5934" s="2"/>
      <c r="C5934" s="2"/>
    </row>
    <row r="5935" spans="2:3" hidden="1">
      <c r="B5935" s="2"/>
      <c r="C5935" s="2"/>
    </row>
    <row r="5936" spans="2:3" hidden="1">
      <c r="B5936" s="2"/>
      <c r="C5936" s="2"/>
    </row>
    <row r="5937" spans="2:3" hidden="1">
      <c r="B5937" s="2"/>
      <c r="C5937" s="2"/>
    </row>
    <row r="5938" spans="2:3" hidden="1">
      <c r="B5938" s="2"/>
      <c r="C5938" s="2"/>
    </row>
    <row r="5939" spans="2:3" hidden="1">
      <c r="B5939" s="2"/>
      <c r="C5939" s="2"/>
    </row>
    <row r="5940" spans="2:3" hidden="1">
      <c r="B5940" s="2"/>
      <c r="C5940" s="2"/>
    </row>
    <row r="5941" spans="2:3" hidden="1">
      <c r="B5941" s="2"/>
      <c r="C5941" s="2"/>
    </row>
    <row r="5942" spans="2:3" hidden="1">
      <c r="B5942" s="2"/>
      <c r="C5942" s="2"/>
    </row>
    <row r="5943" spans="2:3" hidden="1">
      <c r="B5943" s="2"/>
      <c r="C5943" s="2"/>
    </row>
    <row r="5944" spans="2:3" hidden="1">
      <c r="B5944" s="2"/>
      <c r="C5944" s="2"/>
    </row>
    <row r="5945" spans="2:3" hidden="1">
      <c r="B5945" s="2"/>
      <c r="C5945" s="2"/>
    </row>
    <row r="5946" spans="2:3" hidden="1">
      <c r="B5946" s="2"/>
      <c r="C5946" s="2"/>
    </row>
    <row r="5947" spans="2:3" hidden="1">
      <c r="B5947" s="2"/>
      <c r="C5947" s="2"/>
    </row>
    <row r="5948" spans="2:3" hidden="1">
      <c r="B5948" s="2"/>
      <c r="C5948" s="2"/>
    </row>
    <row r="5949" spans="2:3" hidden="1">
      <c r="B5949" s="2"/>
      <c r="C5949" s="2"/>
    </row>
    <row r="5950" spans="2:3" hidden="1">
      <c r="B5950" s="2"/>
      <c r="C5950" s="2"/>
    </row>
    <row r="5951" spans="2:3" hidden="1">
      <c r="B5951" s="2"/>
      <c r="C5951" s="2"/>
    </row>
    <row r="5952" spans="2:3" hidden="1">
      <c r="B5952" s="2"/>
      <c r="C5952" s="2"/>
    </row>
    <row r="5953" spans="2:3" hidden="1">
      <c r="B5953" s="2"/>
      <c r="C5953" s="2"/>
    </row>
    <row r="5954" spans="2:3" hidden="1">
      <c r="B5954" s="2"/>
      <c r="C5954" s="2"/>
    </row>
    <row r="5955" spans="2:3" hidden="1">
      <c r="B5955" s="2"/>
      <c r="C5955" s="2"/>
    </row>
    <row r="5956" spans="2:3" hidden="1">
      <c r="B5956" s="2"/>
      <c r="C5956" s="2"/>
    </row>
    <row r="5957" spans="2:3" hidden="1">
      <c r="B5957" s="2"/>
      <c r="C5957" s="2"/>
    </row>
    <row r="5958" spans="2:3" hidden="1">
      <c r="B5958" s="2"/>
      <c r="C5958" s="2"/>
    </row>
    <row r="5959" spans="2:3" hidden="1">
      <c r="B5959" s="2"/>
      <c r="C5959" s="2"/>
    </row>
    <row r="5960" spans="2:3" hidden="1">
      <c r="B5960" s="2"/>
      <c r="C5960" s="2"/>
    </row>
    <row r="5961" spans="2:3" hidden="1">
      <c r="B5961" s="2"/>
      <c r="C5961" s="2"/>
    </row>
    <row r="5962" spans="2:3" hidden="1">
      <c r="B5962" s="2"/>
      <c r="C5962" s="2"/>
    </row>
    <row r="5963" spans="2:3" hidden="1">
      <c r="B5963" s="2"/>
      <c r="C5963" s="2"/>
    </row>
    <row r="5964" spans="2:3" hidden="1">
      <c r="B5964" s="2"/>
      <c r="C5964" s="2"/>
    </row>
    <row r="5965" spans="2:3" hidden="1">
      <c r="B5965" s="2"/>
      <c r="C5965" s="2"/>
    </row>
    <row r="5966" spans="2:3" hidden="1">
      <c r="B5966" s="2"/>
      <c r="C5966" s="2"/>
    </row>
    <row r="5967" spans="2:3" hidden="1">
      <c r="B5967" s="2"/>
      <c r="C5967" s="2"/>
    </row>
    <row r="5968" spans="2:3" hidden="1">
      <c r="B5968" s="2"/>
      <c r="C5968" s="2"/>
    </row>
    <row r="5969" spans="2:3" hidden="1">
      <c r="B5969" s="2"/>
      <c r="C5969" s="2"/>
    </row>
    <row r="5970" spans="2:3" hidden="1">
      <c r="B5970" s="2"/>
      <c r="C5970" s="2"/>
    </row>
    <row r="5971" spans="2:3" hidden="1">
      <c r="B5971" s="2"/>
      <c r="C5971" s="2"/>
    </row>
    <row r="5972" spans="2:3" hidden="1">
      <c r="B5972" s="2"/>
      <c r="C5972" s="2"/>
    </row>
    <row r="5973" spans="2:3" hidden="1">
      <c r="B5973" s="2"/>
      <c r="C5973" s="2"/>
    </row>
    <row r="5974" spans="2:3" hidden="1">
      <c r="B5974" s="2"/>
      <c r="C5974" s="2"/>
    </row>
    <row r="5975" spans="2:3" hidden="1">
      <c r="B5975" s="2"/>
      <c r="C5975" s="2"/>
    </row>
    <row r="5976" spans="2:3" hidden="1">
      <c r="B5976" s="2"/>
      <c r="C5976" s="2"/>
    </row>
    <row r="5977" spans="2:3" hidden="1">
      <c r="B5977" s="2"/>
      <c r="C5977" s="2"/>
    </row>
    <row r="5978" spans="2:3" hidden="1">
      <c r="B5978" s="2"/>
      <c r="C5978" s="2"/>
    </row>
    <row r="5979" spans="2:3" hidden="1">
      <c r="B5979" s="2"/>
      <c r="C5979" s="2"/>
    </row>
    <row r="5980" spans="2:3" hidden="1">
      <c r="B5980" s="2"/>
      <c r="C5980" s="2"/>
    </row>
    <row r="5981" spans="2:3" hidden="1">
      <c r="B5981" s="2"/>
      <c r="C5981" s="2"/>
    </row>
    <row r="5982" spans="2:3" hidden="1">
      <c r="B5982" s="2"/>
      <c r="C5982" s="2"/>
    </row>
    <row r="5983" spans="2:3" hidden="1">
      <c r="B5983" s="2"/>
      <c r="C5983" s="2"/>
    </row>
    <row r="5984" spans="2:3" hidden="1">
      <c r="B5984" s="2"/>
      <c r="C5984" s="2"/>
    </row>
    <row r="5985" spans="2:3" hidden="1">
      <c r="B5985" s="2"/>
      <c r="C5985" s="2"/>
    </row>
    <row r="5986" spans="2:3" hidden="1">
      <c r="B5986" s="2"/>
      <c r="C5986" s="2"/>
    </row>
    <row r="5987" spans="2:3" hidden="1">
      <c r="B5987" s="2"/>
      <c r="C5987" s="2"/>
    </row>
    <row r="5988" spans="2:3" hidden="1">
      <c r="B5988" s="2"/>
      <c r="C5988" s="2"/>
    </row>
    <row r="5989" spans="2:3" hidden="1">
      <c r="B5989" s="2"/>
      <c r="C5989" s="2"/>
    </row>
    <row r="5990" spans="2:3" hidden="1">
      <c r="B5990" s="2"/>
      <c r="C5990" s="2"/>
    </row>
    <row r="5991" spans="2:3" hidden="1">
      <c r="B5991" s="2"/>
      <c r="C5991" s="2"/>
    </row>
    <row r="5992" spans="2:3" hidden="1">
      <c r="B5992" s="2"/>
      <c r="C5992" s="2"/>
    </row>
    <row r="5993" spans="2:3" hidden="1">
      <c r="B5993" s="2"/>
      <c r="C5993" s="2"/>
    </row>
    <row r="5994" spans="2:3" hidden="1">
      <c r="B5994" s="2"/>
      <c r="C5994" s="2"/>
    </row>
    <row r="5995" spans="2:3" hidden="1">
      <c r="B5995" s="2"/>
      <c r="C5995" s="2"/>
    </row>
    <row r="5996" spans="2:3" hidden="1">
      <c r="B5996" s="2"/>
      <c r="C5996" s="2"/>
    </row>
    <row r="5997" spans="2:3" hidden="1">
      <c r="B5997" s="2"/>
      <c r="C5997" s="2"/>
    </row>
    <row r="5998" spans="2:3" hidden="1">
      <c r="B5998" s="2"/>
      <c r="C5998" s="2"/>
    </row>
    <row r="5999" spans="2:3" hidden="1">
      <c r="B5999" s="2"/>
      <c r="C5999" s="2"/>
    </row>
    <row r="6000" spans="2:3" hidden="1">
      <c r="B6000" s="2"/>
      <c r="C6000" s="2"/>
    </row>
    <row r="6001" spans="2:3" hidden="1">
      <c r="B6001" s="2"/>
      <c r="C6001" s="2"/>
    </row>
    <row r="6002" spans="2:3" hidden="1">
      <c r="B6002" s="2"/>
      <c r="C6002" s="2"/>
    </row>
    <row r="6003" spans="2:3" hidden="1">
      <c r="B6003" s="2"/>
      <c r="C6003" s="2"/>
    </row>
    <row r="6004" spans="2:3" hidden="1">
      <c r="B6004" s="2"/>
      <c r="C6004" s="2"/>
    </row>
    <row r="6005" spans="2:3" hidden="1">
      <c r="B6005" s="2"/>
      <c r="C6005" s="2"/>
    </row>
    <row r="6006" spans="2:3" hidden="1">
      <c r="B6006" s="2"/>
      <c r="C6006" s="2"/>
    </row>
    <row r="6007" spans="2:3" hidden="1">
      <c r="B6007" s="2"/>
      <c r="C6007" s="2"/>
    </row>
    <row r="6008" spans="2:3" hidden="1">
      <c r="B6008" s="2"/>
      <c r="C6008" s="2"/>
    </row>
    <row r="6009" spans="2:3" hidden="1">
      <c r="B6009" s="2"/>
      <c r="C6009" s="2"/>
    </row>
    <row r="6010" spans="2:3" hidden="1">
      <c r="B6010" s="2"/>
      <c r="C6010" s="2"/>
    </row>
    <row r="6011" spans="2:3" hidden="1">
      <c r="B6011" s="2"/>
      <c r="C6011" s="2"/>
    </row>
    <row r="6012" spans="2:3" hidden="1">
      <c r="B6012" s="2"/>
      <c r="C6012" s="2"/>
    </row>
    <row r="6013" spans="2:3" hidden="1">
      <c r="B6013" s="2"/>
      <c r="C6013" s="2"/>
    </row>
    <row r="6014" spans="2:3" hidden="1">
      <c r="B6014" s="2"/>
      <c r="C6014" s="2"/>
    </row>
    <row r="6015" spans="2:3" hidden="1">
      <c r="B6015" s="2"/>
      <c r="C6015" s="2"/>
    </row>
    <row r="6016" spans="2:3" hidden="1">
      <c r="B6016" s="2"/>
      <c r="C6016" s="2"/>
    </row>
    <row r="6017" spans="2:3" hidden="1">
      <c r="B6017" s="2"/>
      <c r="C6017" s="2"/>
    </row>
    <row r="6018" spans="2:3" hidden="1">
      <c r="B6018" s="2"/>
      <c r="C6018" s="2"/>
    </row>
    <row r="6019" spans="2:3" hidden="1">
      <c r="B6019" s="2"/>
      <c r="C6019" s="2"/>
    </row>
    <row r="6020" spans="2:3" hidden="1">
      <c r="B6020" s="2"/>
      <c r="C6020" s="2"/>
    </row>
    <row r="6021" spans="2:3" hidden="1">
      <c r="B6021" s="2"/>
      <c r="C6021" s="2"/>
    </row>
    <row r="6022" spans="2:3" hidden="1">
      <c r="B6022" s="2"/>
      <c r="C6022" s="2"/>
    </row>
    <row r="6023" spans="2:3" hidden="1">
      <c r="B6023" s="2"/>
      <c r="C6023" s="2"/>
    </row>
    <row r="6024" spans="2:3" hidden="1">
      <c r="B6024" s="2"/>
      <c r="C6024" s="2"/>
    </row>
    <row r="6025" spans="2:3" hidden="1">
      <c r="B6025" s="2"/>
      <c r="C6025" s="2"/>
    </row>
    <row r="6026" spans="2:3" hidden="1">
      <c r="B6026" s="2"/>
      <c r="C6026" s="2"/>
    </row>
    <row r="6027" spans="2:3" hidden="1">
      <c r="B6027" s="2"/>
      <c r="C6027" s="2"/>
    </row>
    <row r="6028" spans="2:3" hidden="1">
      <c r="B6028" s="2"/>
      <c r="C6028" s="2"/>
    </row>
    <row r="6029" spans="2:3" hidden="1">
      <c r="B6029" s="2"/>
      <c r="C6029" s="2"/>
    </row>
    <row r="6030" spans="2:3" hidden="1">
      <c r="B6030" s="2"/>
      <c r="C6030" s="2"/>
    </row>
    <row r="6031" spans="2:3" hidden="1">
      <c r="B6031" s="2"/>
      <c r="C6031" s="2"/>
    </row>
    <row r="6032" spans="2:3" hidden="1">
      <c r="B6032" s="2"/>
      <c r="C6032" s="2"/>
    </row>
    <row r="6033" spans="2:3" hidden="1">
      <c r="B6033" s="2"/>
      <c r="C6033" s="2"/>
    </row>
    <row r="6034" spans="2:3" hidden="1">
      <c r="B6034" s="2"/>
      <c r="C6034" s="2"/>
    </row>
    <row r="6035" spans="2:3" hidden="1">
      <c r="B6035" s="2"/>
      <c r="C6035" s="2"/>
    </row>
    <row r="6036" spans="2:3" hidden="1">
      <c r="B6036" s="2"/>
      <c r="C6036" s="2"/>
    </row>
    <row r="6037" spans="2:3" hidden="1">
      <c r="B6037" s="2"/>
      <c r="C6037" s="2"/>
    </row>
    <row r="6038" spans="2:3" hidden="1">
      <c r="B6038" s="2"/>
      <c r="C6038" s="2"/>
    </row>
    <row r="6039" spans="2:3" hidden="1">
      <c r="B6039" s="2"/>
      <c r="C6039" s="2"/>
    </row>
    <row r="6040" spans="2:3" hidden="1">
      <c r="B6040" s="2"/>
      <c r="C6040" s="2"/>
    </row>
    <row r="6041" spans="2:3" hidden="1">
      <c r="B6041" s="2"/>
      <c r="C6041" s="2"/>
    </row>
    <row r="6042" spans="2:3" hidden="1">
      <c r="B6042" s="2"/>
      <c r="C6042" s="2"/>
    </row>
    <row r="6043" spans="2:3" hidden="1">
      <c r="B6043" s="2"/>
      <c r="C6043" s="2"/>
    </row>
    <row r="6044" spans="2:3" hidden="1">
      <c r="B6044" s="2"/>
      <c r="C6044" s="2"/>
    </row>
    <row r="6045" spans="2:3" hidden="1">
      <c r="B6045" s="2"/>
      <c r="C6045" s="2"/>
    </row>
    <row r="6046" spans="2:3" hidden="1">
      <c r="B6046" s="2"/>
      <c r="C6046" s="2"/>
    </row>
    <row r="6047" spans="2:3" hidden="1">
      <c r="B6047" s="2"/>
      <c r="C6047" s="2"/>
    </row>
    <row r="6048" spans="2:3" hidden="1">
      <c r="B6048" s="2"/>
      <c r="C6048" s="2"/>
    </row>
    <row r="6049" spans="2:3" hidden="1">
      <c r="B6049" s="2"/>
      <c r="C6049" s="2"/>
    </row>
    <row r="6050" spans="2:3" hidden="1">
      <c r="B6050" s="2"/>
      <c r="C6050" s="2"/>
    </row>
    <row r="6051" spans="2:3" hidden="1">
      <c r="B6051" s="2"/>
      <c r="C6051" s="2"/>
    </row>
    <row r="6052" spans="2:3" hidden="1">
      <c r="B6052" s="2"/>
      <c r="C6052" s="2"/>
    </row>
    <row r="6053" spans="2:3" hidden="1">
      <c r="B6053" s="2"/>
      <c r="C6053" s="2"/>
    </row>
    <row r="6054" spans="2:3" hidden="1">
      <c r="B6054" s="2"/>
      <c r="C6054" s="2"/>
    </row>
    <row r="6055" spans="2:3" hidden="1">
      <c r="B6055" s="2"/>
      <c r="C6055" s="2"/>
    </row>
    <row r="6056" spans="2:3" hidden="1">
      <c r="B6056" s="2"/>
      <c r="C6056" s="2"/>
    </row>
    <row r="6057" spans="2:3" hidden="1">
      <c r="B6057" s="2"/>
      <c r="C6057" s="2"/>
    </row>
    <row r="6058" spans="2:3" hidden="1">
      <c r="B6058" s="2"/>
      <c r="C6058" s="2"/>
    </row>
    <row r="6059" spans="2:3" hidden="1">
      <c r="B6059" s="2"/>
      <c r="C6059" s="2"/>
    </row>
    <row r="6060" spans="2:3" hidden="1">
      <c r="B6060" s="2"/>
      <c r="C6060" s="2"/>
    </row>
    <row r="6061" spans="2:3" hidden="1">
      <c r="B6061" s="2"/>
      <c r="C6061" s="2"/>
    </row>
    <row r="6062" spans="2:3" hidden="1">
      <c r="B6062" s="2"/>
      <c r="C6062" s="2"/>
    </row>
    <row r="6063" spans="2:3" hidden="1">
      <c r="B6063" s="2"/>
      <c r="C6063" s="2"/>
    </row>
    <row r="6064" spans="2:3" hidden="1">
      <c r="B6064" s="2"/>
      <c r="C6064" s="2"/>
    </row>
    <row r="6065" spans="2:3" hidden="1">
      <c r="B6065" s="2"/>
      <c r="C6065" s="2"/>
    </row>
    <row r="6066" spans="2:3" hidden="1">
      <c r="B6066" s="2"/>
      <c r="C6066" s="2"/>
    </row>
    <row r="6067" spans="2:3" hidden="1">
      <c r="B6067" s="2"/>
      <c r="C6067" s="2"/>
    </row>
    <row r="6068" spans="2:3" hidden="1">
      <c r="B6068" s="2"/>
      <c r="C6068" s="2"/>
    </row>
    <row r="6069" spans="2:3" hidden="1">
      <c r="B6069" s="2"/>
      <c r="C6069" s="2"/>
    </row>
    <row r="6070" spans="2:3" hidden="1">
      <c r="B6070" s="2"/>
      <c r="C6070" s="2"/>
    </row>
    <row r="6071" spans="2:3" hidden="1">
      <c r="B6071" s="2"/>
      <c r="C6071" s="2"/>
    </row>
    <row r="6072" spans="2:3" hidden="1">
      <c r="B6072" s="2"/>
      <c r="C6072" s="2"/>
    </row>
    <row r="6073" spans="2:3" hidden="1">
      <c r="B6073" s="2"/>
      <c r="C6073" s="2"/>
    </row>
    <row r="6074" spans="2:3" hidden="1">
      <c r="B6074" s="2"/>
      <c r="C6074" s="2"/>
    </row>
    <row r="6075" spans="2:3" hidden="1">
      <c r="B6075" s="2"/>
      <c r="C6075" s="2"/>
    </row>
    <row r="6076" spans="2:3" hidden="1">
      <c r="B6076" s="2"/>
      <c r="C6076" s="2"/>
    </row>
    <row r="6077" spans="2:3" hidden="1">
      <c r="B6077" s="2"/>
      <c r="C6077" s="2"/>
    </row>
    <row r="6078" spans="2:3" hidden="1">
      <c r="B6078" s="2"/>
      <c r="C6078" s="2"/>
    </row>
    <row r="6079" spans="2:3" hidden="1">
      <c r="B6079" s="2"/>
      <c r="C6079" s="2"/>
    </row>
    <row r="6080" spans="2:3" hidden="1">
      <c r="B6080" s="2"/>
      <c r="C6080" s="2"/>
    </row>
    <row r="6081" spans="2:3" hidden="1">
      <c r="B6081" s="2"/>
      <c r="C6081" s="2"/>
    </row>
    <row r="6082" spans="2:3" hidden="1">
      <c r="B6082" s="2"/>
      <c r="C6082" s="2"/>
    </row>
    <row r="6083" spans="2:3" hidden="1">
      <c r="B6083" s="2"/>
      <c r="C6083" s="2"/>
    </row>
    <row r="6084" spans="2:3" hidden="1">
      <c r="B6084" s="2"/>
      <c r="C6084" s="2"/>
    </row>
    <row r="6085" spans="2:3" hidden="1">
      <c r="B6085" s="2"/>
      <c r="C6085" s="2"/>
    </row>
    <row r="6086" spans="2:3" hidden="1">
      <c r="B6086" s="2"/>
      <c r="C6086" s="2"/>
    </row>
    <row r="6087" spans="2:3" hidden="1">
      <c r="B6087" s="2"/>
      <c r="C6087" s="2"/>
    </row>
    <row r="6088" spans="2:3" hidden="1">
      <c r="B6088" s="2"/>
      <c r="C6088" s="2"/>
    </row>
    <row r="6089" spans="2:3" hidden="1">
      <c r="B6089" s="2"/>
      <c r="C6089" s="2"/>
    </row>
    <row r="6090" spans="2:3" hidden="1">
      <c r="B6090" s="2"/>
      <c r="C6090" s="2"/>
    </row>
    <row r="6091" spans="2:3" hidden="1">
      <c r="B6091" s="2"/>
      <c r="C6091" s="2"/>
    </row>
    <row r="6092" spans="2:3" hidden="1">
      <c r="B6092" s="2"/>
      <c r="C6092" s="2"/>
    </row>
    <row r="6093" spans="2:3" hidden="1">
      <c r="B6093" s="2"/>
      <c r="C6093" s="2"/>
    </row>
    <row r="6094" spans="2:3" hidden="1">
      <c r="B6094" s="2"/>
      <c r="C6094" s="2"/>
    </row>
    <row r="6095" spans="2:3" hidden="1">
      <c r="B6095" s="2"/>
      <c r="C6095" s="2"/>
    </row>
    <row r="6096" spans="2:3" hidden="1">
      <c r="B6096" s="2"/>
      <c r="C6096" s="2"/>
    </row>
    <row r="6097" spans="2:3" hidden="1">
      <c r="B6097" s="2"/>
      <c r="C6097" s="2"/>
    </row>
    <row r="6098" spans="2:3" hidden="1">
      <c r="B6098" s="2"/>
      <c r="C6098" s="2"/>
    </row>
    <row r="6099" spans="2:3" hidden="1">
      <c r="B6099" s="2"/>
      <c r="C6099" s="2"/>
    </row>
    <row r="6100" spans="2:3" hidden="1">
      <c r="B6100" s="2"/>
      <c r="C6100" s="2"/>
    </row>
    <row r="6101" spans="2:3" hidden="1">
      <c r="B6101" s="2"/>
      <c r="C6101" s="2"/>
    </row>
    <row r="6102" spans="2:3" hidden="1">
      <c r="B6102" s="2"/>
      <c r="C6102" s="2"/>
    </row>
    <row r="6103" spans="2:3" hidden="1">
      <c r="B6103" s="2"/>
      <c r="C6103" s="2"/>
    </row>
    <row r="6104" spans="2:3" hidden="1">
      <c r="B6104" s="2"/>
      <c r="C6104" s="2"/>
    </row>
    <row r="6105" spans="2:3" hidden="1">
      <c r="B6105" s="2"/>
      <c r="C6105" s="2"/>
    </row>
    <row r="6106" spans="2:3" hidden="1">
      <c r="B6106" s="2"/>
      <c r="C6106" s="2"/>
    </row>
    <row r="6107" spans="2:3" hidden="1">
      <c r="B6107" s="2"/>
      <c r="C6107" s="2"/>
    </row>
    <row r="6108" spans="2:3" hidden="1">
      <c r="B6108" s="2"/>
      <c r="C6108" s="2"/>
    </row>
    <row r="6109" spans="2:3" hidden="1">
      <c r="B6109" s="2"/>
      <c r="C6109" s="2"/>
    </row>
    <row r="6110" spans="2:3" hidden="1">
      <c r="B6110" s="2"/>
      <c r="C6110" s="2"/>
    </row>
    <row r="6111" spans="2:3" hidden="1">
      <c r="B6111" s="2"/>
      <c r="C6111" s="2"/>
    </row>
    <row r="6112" spans="2:3" hidden="1">
      <c r="B6112" s="2"/>
      <c r="C6112" s="2"/>
    </row>
    <row r="6113" spans="2:3" hidden="1">
      <c r="B6113" s="2"/>
      <c r="C6113" s="2"/>
    </row>
    <row r="6114" spans="2:3" hidden="1">
      <c r="B6114" s="2"/>
      <c r="C6114" s="2"/>
    </row>
    <row r="6115" spans="2:3" hidden="1">
      <c r="B6115" s="2"/>
      <c r="C6115" s="2"/>
    </row>
    <row r="6116" spans="2:3" hidden="1">
      <c r="B6116" s="2"/>
      <c r="C6116" s="2"/>
    </row>
    <row r="6117" spans="2:3" hidden="1">
      <c r="B6117" s="2"/>
      <c r="C6117" s="2"/>
    </row>
    <row r="6118" spans="2:3" hidden="1">
      <c r="B6118" s="2"/>
      <c r="C6118" s="2"/>
    </row>
    <row r="6119" spans="2:3" hidden="1">
      <c r="B6119" s="2"/>
      <c r="C6119" s="2"/>
    </row>
    <row r="6120" spans="2:3" hidden="1">
      <c r="B6120" s="2"/>
      <c r="C6120" s="2"/>
    </row>
    <row r="6121" spans="2:3" hidden="1">
      <c r="B6121" s="2"/>
      <c r="C6121" s="2"/>
    </row>
    <row r="6122" spans="2:3" hidden="1">
      <c r="B6122" s="2"/>
      <c r="C6122" s="2"/>
    </row>
    <row r="6123" spans="2:3" hidden="1">
      <c r="B6123" s="2"/>
      <c r="C6123" s="2"/>
    </row>
    <row r="6124" spans="2:3" hidden="1">
      <c r="B6124" s="2"/>
      <c r="C6124" s="2"/>
    </row>
    <row r="6125" spans="2:3" hidden="1">
      <c r="B6125" s="2"/>
      <c r="C6125" s="2"/>
    </row>
    <row r="6126" spans="2:3" hidden="1">
      <c r="B6126" s="2"/>
      <c r="C6126" s="2"/>
    </row>
    <row r="6127" spans="2:3" hidden="1">
      <c r="B6127" s="2"/>
      <c r="C6127" s="2"/>
    </row>
    <row r="6128" spans="2:3" hidden="1">
      <c r="B6128" s="2"/>
      <c r="C6128" s="2"/>
    </row>
    <row r="6129" spans="2:3" hidden="1">
      <c r="B6129" s="2"/>
      <c r="C6129" s="2"/>
    </row>
    <row r="6130" spans="2:3" hidden="1">
      <c r="B6130" s="2"/>
      <c r="C6130" s="2"/>
    </row>
    <row r="6131" spans="2:3" hidden="1">
      <c r="B6131" s="2"/>
      <c r="C6131" s="2"/>
    </row>
    <row r="6132" spans="2:3" hidden="1">
      <c r="B6132" s="2"/>
      <c r="C6132" s="2"/>
    </row>
    <row r="6133" spans="2:3" hidden="1">
      <c r="B6133" s="2"/>
      <c r="C6133" s="2"/>
    </row>
    <row r="6134" spans="2:3" hidden="1">
      <c r="B6134" s="2"/>
      <c r="C6134" s="2"/>
    </row>
    <row r="6135" spans="2:3" hidden="1">
      <c r="B6135" s="2"/>
      <c r="C6135" s="2"/>
    </row>
    <row r="6136" spans="2:3" hidden="1">
      <c r="B6136" s="2"/>
      <c r="C6136" s="2"/>
    </row>
    <row r="6137" spans="2:3" hidden="1">
      <c r="B6137" s="2"/>
      <c r="C6137" s="2"/>
    </row>
    <row r="6138" spans="2:3" hidden="1">
      <c r="B6138" s="2"/>
      <c r="C6138" s="2"/>
    </row>
    <row r="6139" spans="2:3" hidden="1">
      <c r="B6139" s="2"/>
      <c r="C6139" s="2"/>
    </row>
    <row r="6140" spans="2:3" hidden="1">
      <c r="B6140" s="2"/>
      <c r="C6140" s="2"/>
    </row>
    <row r="6141" spans="2:3" hidden="1">
      <c r="B6141" s="2"/>
      <c r="C6141" s="2"/>
    </row>
    <row r="6142" spans="2:3" hidden="1">
      <c r="B6142" s="2"/>
      <c r="C6142" s="2"/>
    </row>
    <row r="6143" spans="2:3" hidden="1">
      <c r="B6143" s="2"/>
      <c r="C6143" s="2"/>
    </row>
    <row r="6144" spans="2:3" hidden="1">
      <c r="B6144" s="2"/>
      <c r="C6144" s="2"/>
    </row>
    <row r="6145" spans="2:3" hidden="1">
      <c r="B6145" s="2"/>
      <c r="C6145" s="2"/>
    </row>
    <row r="6146" spans="2:3" hidden="1">
      <c r="B6146" s="2"/>
      <c r="C6146" s="2"/>
    </row>
    <row r="6147" spans="2:3" hidden="1">
      <c r="B6147" s="2"/>
      <c r="C6147" s="2"/>
    </row>
    <row r="6148" spans="2:3" hidden="1">
      <c r="B6148" s="2"/>
      <c r="C6148" s="2"/>
    </row>
    <row r="6149" spans="2:3" hidden="1">
      <c r="B6149" s="2"/>
      <c r="C6149" s="2"/>
    </row>
    <row r="6150" spans="2:3" hidden="1">
      <c r="B6150" s="2"/>
      <c r="C6150" s="2"/>
    </row>
    <row r="6151" spans="2:3" hidden="1">
      <c r="B6151" s="2"/>
      <c r="C6151" s="2"/>
    </row>
    <row r="6152" spans="2:3" hidden="1">
      <c r="B6152" s="2"/>
      <c r="C6152" s="2"/>
    </row>
    <row r="6153" spans="2:3" hidden="1">
      <c r="B6153" s="2"/>
      <c r="C6153" s="2"/>
    </row>
    <row r="6154" spans="2:3" hidden="1">
      <c r="B6154" s="2"/>
      <c r="C6154" s="2"/>
    </row>
    <row r="6155" spans="2:3" hidden="1">
      <c r="B6155" s="2"/>
      <c r="C6155" s="2"/>
    </row>
    <row r="6156" spans="2:3" hidden="1">
      <c r="B6156" s="2"/>
      <c r="C6156" s="2"/>
    </row>
    <row r="6157" spans="2:3" hidden="1">
      <c r="B6157" s="2"/>
      <c r="C6157" s="2"/>
    </row>
    <row r="6158" spans="2:3" hidden="1">
      <c r="B6158" s="2"/>
      <c r="C6158" s="2"/>
    </row>
    <row r="6159" spans="2:3" hidden="1">
      <c r="B6159" s="2"/>
      <c r="C6159" s="2"/>
    </row>
    <row r="6160" spans="2:3" hidden="1">
      <c r="B6160" s="2"/>
      <c r="C6160" s="2"/>
    </row>
    <row r="6161" spans="2:3" hidden="1">
      <c r="B6161" s="2"/>
      <c r="C6161" s="2"/>
    </row>
    <row r="6162" spans="2:3" hidden="1">
      <c r="B6162" s="2"/>
      <c r="C6162" s="2"/>
    </row>
    <row r="6163" spans="2:3" hidden="1">
      <c r="B6163" s="2"/>
      <c r="C6163" s="2"/>
    </row>
    <row r="6164" spans="2:3" hidden="1">
      <c r="B6164" s="2"/>
      <c r="C6164" s="2"/>
    </row>
    <row r="6165" spans="2:3" hidden="1">
      <c r="B6165" s="2"/>
      <c r="C6165" s="2"/>
    </row>
    <row r="6166" spans="2:3" hidden="1">
      <c r="B6166" s="2"/>
      <c r="C6166" s="2"/>
    </row>
    <row r="6167" spans="2:3" hidden="1">
      <c r="B6167" s="2"/>
      <c r="C6167" s="2"/>
    </row>
    <row r="6168" spans="2:3" hidden="1">
      <c r="B6168" s="2"/>
      <c r="C6168" s="2"/>
    </row>
    <row r="6169" spans="2:3" hidden="1">
      <c r="B6169" s="2"/>
      <c r="C6169" s="2"/>
    </row>
    <row r="6170" spans="2:3" hidden="1">
      <c r="B6170" s="2"/>
      <c r="C6170" s="2"/>
    </row>
    <row r="6171" spans="2:3" hidden="1">
      <c r="B6171" s="2"/>
      <c r="C6171" s="2"/>
    </row>
    <row r="6172" spans="2:3" hidden="1">
      <c r="B6172" s="2"/>
      <c r="C6172" s="2"/>
    </row>
    <row r="6173" spans="2:3" hidden="1">
      <c r="B6173" s="2"/>
      <c r="C6173" s="2"/>
    </row>
    <row r="6174" spans="2:3" hidden="1">
      <c r="B6174" s="2"/>
      <c r="C6174" s="2"/>
    </row>
    <row r="6175" spans="2:3" hidden="1">
      <c r="B6175" s="2"/>
      <c r="C6175" s="2"/>
    </row>
    <row r="6176" spans="2:3" hidden="1">
      <c r="B6176" s="2"/>
      <c r="C6176" s="2"/>
    </row>
    <row r="6177" spans="2:3" hidden="1">
      <c r="B6177" s="2"/>
      <c r="C6177" s="2"/>
    </row>
    <row r="6178" spans="2:3" hidden="1">
      <c r="B6178" s="2"/>
      <c r="C6178" s="2"/>
    </row>
    <row r="6179" spans="2:3" hidden="1">
      <c r="B6179" s="2"/>
      <c r="C6179" s="2"/>
    </row>
    <row r="6180" spans="2:3" hidden="1">
      <c r="B6180" s="2"/>
      <c r="C6180" s="2"/>
    </row>
    <row r="6181" spans="2:3" hidden="1">
      <c r="B6181" s="2"/>
      <c r="C6181" s="2"/>
    </row>
    <row r="6182" spans="2:3" hidden="1">
      <c r="B6182" s="2"/>
      <c r="C6182" s="2"/>
    </row>
    <row r="6183" spans="2:3" hidden="1">
      <c r="B6183" s="2"/>
      <c r="C6183" s="2"/>
    </row>
    <row r="6184" spans="2:3" hidden="1">
      <c r="B6184" s="2"/>
      <c r="C6184" s="2"/>
    </row>
    <row r="6185" spans="2:3" hidden="1">
      <c r="B6185" s="2"/>
      <c r="C6185" s="2"/>
    </row>
    <row r="6186" spans="2:3" hidden="1">
      <c r="B6186" s="2"/>
      <c r="C6186" s="2"/>
    </row>
    <row r="6187" spans="2:3" hidden="1">
      <c r="B6187" s="2"/>
      <c r="C6187" s="2"/>
    </row>
    <row r="6188" spans="2:3" hidden="1">
      <c r="B6188" s="2"/>
      <c r="C6188" s="2"/>
    </row>
    <row r="6189" spans="2:3" hidden="1">
      <c r="B6189" s="2"/>
      <c r="C6189" s="2"/>
    </row>
    <row r="6190" spans="2:3" hidden="1">
      <c r="B6190" s="2"/>
      <c r="C6190" s="2"/>
    </row>
    <row r="6191" spans="2:3" hidden="1">
      <c r="B6191" s="2"/>
      <c r="C6191" s="2"/>
    </row>
    <row r="6192" spans="2:3" hidden="1">
      <c r="B6192" s="2"/>
      <c r="C6192" s="2"/>
    </row>
    <row r="6193" spans="2:3" hidden="1">
      <c r="B6193" s="2"/>
      <c r="C6193" s="2"/>
    </row>
    <row r="6194" spans="2:3" hidden="1">
      <c r="B6194" s="2"/>
      <c r="C6194" s="2"/>
    </row>
    <row r="6195" spans="2:3" hidden="1">
      <c r="B6195" s="2"/>
      <c r="C6195" s="2"/>
    </row>
    <row r="6196" spans="2:3" hidden="1">
      <c r="B6196" s="2"/>
      <c r="C6196" s="2"/>
    </row>
    <row r="6197" spans="2:3" hidden="1">
      <c r="B6197" s="2"/>
      <c r="C6197" s="2"/>
    </row>
    <row r="6198" spans="2:3" hidden="1">
      <c r="B6198" s="2"/>
      <c r="C6198" s="2"/>
    </row>
    <row r="6199" spans="2:3" hidden="1">
      <c r="B6199" s="2"/>
      <c r="C6199" s="2"/>
    </row>
    <row r="6200" spans="2:3" hidden="1">
      <c r="B6200" s="2"/>
      <c r="C6200" s="2"/>
    </row>
    <row r="6201" spans="2:3" hidden="1">
      <c r="B6201" s="2"/>
      <c r="C6201" s="2"/>
    </row>
    <row r="6202" spans="2:3" hidden="1">
      <c r="B6202" s="2"/>
      <c r="C6202" s="2"/>
    </row>
    <row r="6203" spans="2:3" hidden="1">
      <c r="B6203" s="2"/>
      <c r="C6203" s="2"/>
    </row>
    <row r="6204" spans="2:3" hidden="1">
      <c r="B6204" s="2"/>
      <c r="C6204" s="2"/>
    </row>
    <row r="6205" spans="2:3" hidden="1">
      <c r="B6205" s="2"/>
      <c r="C6205" s="2"/>
    </row>
    <row r="6206" spans="2:3" hidden="1">
      <c r="B6206" s="2"/>
      <c r="C6206" s="2"/>
    </row>
    <row r="6207" spans="2:3" hidden="1">
      <c r="B6207" s="2"/>
      <c r="C6207" s="2"/>
    </row>
    <row r="6208" spans="2:3" hidden="1">
      <c r="B6208" s="2"/>
      <c r="C6208" s="2"/>
    </row>
    <row r="6209" spans="2:3" hidden="1">
      <c r="B6209" s="2"/>
      <c r="C6209" s="2"/>
    </row>
    <row r="6210" spans="2:3" hidden="1">
      <c r="B6210" s="2"/>
      <c r="C6210" s="2"/>
    </row>
    <row r="6211" spans="2:3" hidden="1">
      <c r="B6211" s="2"/>
      <c r="C6211" s="2"/>
    </row>
    <row r="6212" spans="2:3" hidden="1">
      <c r="B6212" s="2"/>
      <c r="C6212" s="2"/>
    </row>
    <row r="6213" spans="2:3" hidden="1">
      <c r="B6213" s="2"/>
      <c r="C6213" s="2"/>
    </row>
    <row r="6214" spans="2:3" hidden="1">
      <c r="B6214" s="2"/>
      <c r="C6214" s="2"/>
    </row>
    <row r="6215" spans="2:3" hidden="1">
      <c r="B6215" s="2"/>
      <c r="C6215" s="2"/>
    </row>
    <row r="6216" spans="2:3" hidden="1">
      <c r="B6216" s="2"/>
      <c r="C6216" s="2"/>
    </row>
    <row r="6217" spans="2:3" hidden="1">
      <c r="B6217" s="2"/>
      <c r="C6217" s="2"/>
    </row>
    <row r="6218" spans="2:3" hidden="1">
      <c r="B6218" s="2"/>
      <c r="C6218" s="2"/>
    </row>
    <row r="6219" spans="2:3" hidden="1">
      <c r="B6219" s="2"/>
      <c r="C6219" s="2"/>
    </row>
    <row r="6220" spans="2:3" hidden="1">
      <c r="B6220" s="2"/>
      <c r="C6220" s="2"/>
    </row>
    <row r="6221" spans="2:3" hidden="1">
      <c r="B6221" s="2"/>
      <c r="C6221" s="2"/>
    </row>
    <row r="6222" spans="2:3" hidden="1">
      <c r="B6222" s="2"/>
      <c r="C6222" s="2"/>
    </row>
    <row r="6223" spans="2:3" hidden="1">
      <c r="B6223" s="2"/>
      <c r="C6223" s="2"/>
    </row>
    <row r="6224" spans="2:3" hidden="1">
      <c r="B6224" s="2"/>
      <c r="C6224" s="2"/>
    </row>
    <row r="6225" spans="2:3" hidden="1">
      <c r="B6225" s="2"/>
      <c r="C6225" s="2"/>
    </row>
    <row r="6226" spans="2:3" hidden="1">
      <c r="B6226" s="2"/>
      <c r="C6226" s="2"/>
    </row>
    <row r="6227" spans="2:3" hidden="1">
      <c r="B6227" s="2"/>
      <c r="C6227" s="2"/>
    </row>
    <row r="6228" spans="2:3" hidden="1">
      <c r="B6228" s="2"/>
      <c r="C6228" s="2"/>
    </row>
    <row r="6229" spans="2:3" hidden="1">
      <c r="B6229" s="2"/>
      <c r="C6229" s="2"/>
    </row>
    <row r="6230" spans="2:3" hidden="1">
      <c r="B6230" s="2"/>
      <c r="C6230" s="2"/>
    </row>
    <row r="6231" spans="2:3" hidden="1">
      <c r="B6231" s="2"/>
      <c r="C6231" s="2"/>
    </row>
    <row r="6232" spans="2:3" hidden="1">
      <c r="B6232" s="2"/>
      <c r="C6232" s="2"/>
    </row>
    <row r="6233" spans="2:3" hidden="1">
      <c r="B6233" s="2"/>
      <c r="C6233" s="2"/>
    </row>
    <row r="6234" spans="2:3" hidden="1">
      <c r="B6234" s="2"/>
      <c r="C6234" s="2"/>
    </row>
    <row r="6235" spans="2:3" hidden="1">
      <c r="B6235" s="2"/>
      <c r="C6235" s="2"/>
    </row>
    <row r="6236" spans="2:3" hidden="1">
      <c r="B6236" s="2"/>
      <c r="C6236" s="2"/>
    </row>
    <row r="6237" spans="2:3" hidden="1">
      <c r="B6237" s="2"/>
      <c r="C6237" s="2"/>
    </row>
    <row r="6238" spans="2:3" hidden="1">
      <c r="B6238" s="2"/>
      <c r="C6238" s="2"/>
    </row>
    <row r="6239" spans="2:3" hidden="1">
      <c r="B6239" s="2"/>
      <c r="C6239" s="2"/>
    </row>
    <row r="6240" spans="2:3" hidden="1">
      <c r="B6240" s="2"/>
      <c r="C6240" s="2"/>
    </row>
    <row r="6241" spans="2:3" hidden="1">
      <c r="B6241" s="2"/>
      <c r="C6241" s="2"/>
    </row>
    <row r="6242" spans="2:3" hidden="1">
      <c r="B6242" s="2"/>
      <c r="C6242" s="2"/>
    </row>
    <row r="6243" spans="2:3" hidden="1">
      <c r="B6243" s="2"/>
      <c r="C6243" s="2"/>
    </row>
    <row r="6244" spans="2:3" hidden="1">
      <c r="B6244" s="2"/>
      <c r="C6244" s="2"/>
    </row>
    <row r="6245" spans="2:3" hidden="1">
      <c r="B6245" s="2"/>
      <c r="C6245" s="2"/>
    </row>
    <row r="6246" spans="2:3" hidden="1">
      <c r="B6246" s="2"/>
      <c r="C6246" s="2"/>
    </row>
    <row r="6247" spans="2:3" hidden="1">
      <c r="B6247" s="2"/>
      <c r="C6247" s="2"/>
    </row>
    <row r="6248" spans="2:3" hidden="1">
      <c r="B6248" s="2"/>
      <c r="C6248" s="2"/>
    </row>
    <row r="6249" spans="2:3" hidden="1">
      <c r="B6249" s="2"/>
      <c r="C6249" s="2"/>
    </row>
    <row r="6250" spans="2:3" hidden="1">
      <c r="B6250" s="2"/>
      <c r="C6250" s="2"/>
    </row>
    <row r="6251" spans="2:3" hidden="1">
      <c r="B6251" s="2"/>
      <c r="C6251" s="2"/>
    </row>
    <row r="6252" spans="2:3" hidden="1">
      <c r="B6252" s="2"/>
      <c r="C6252" s="2"/>
    </row>
    <row r="6253" spans="2:3" hidden="1">
      <c r="B6253" s="2"/>
      <c r="C6253" s="2"/>
    </row>
    <row r="6254" spans="2:3" hidden="1">
      <c r="B6254" s="2"/>
      <c r="C6254" s="2"/>
    </row>
    <row r="6255" spans="2:3" hidden="1">
      <c r="B6255" s="2"/>
      <c r="C6255" s="2"/>
    </row>
    <row r="6256" spans="2:3" hidden="1">
      <c r="B6256" s="2"/>
      <c r="C6256" s="2"/>
    </row>
    <row r="6257" spans="2:3" hidden="1">
      <c r="B6257" s="2"/>
      <c r="C6257" s="2"/>
    </row>
    <row r="6258" spans="2:3" hidden="1">
      <c r="B6258" s="2"/>
      <c r="C6258" s="2"/>
    </row>
    <row r="6259" spans="2:3" hidden="1">
      <c r="B6259" s="2"/>
      <c r="C6259" s="2"/>
    </row>
    <row r="6260" spans="2:3" hidden="1">
      <c r="B6260" s="2"/>
      <c r="C6260" s="2"/>
    </row>
    <row r="6261" spans="2:3" hidden="1">
      <c r="B6261" s="2"/>
      <c r="C6261" s="2"/>
    </row>
    <row r="6262" spans="2:3" hidden="1">
      <c r="B6262" s="2"/>
      <c r="C6262" s="2"/>
    </row>
    <row r="6263" spans="2:3" hidden="1">
      <c r="B6263" s="2"/>
      <c r="C6263" s="2"/>
    </row>
    <row r="6264" spans="2:3" hidden="1">
      <c r="B6264" s="2"/>
      <c r="C6264" s="2"/>
    </row>
    <row r="6265" spans="2:3" hidden="1">
      <c r="B6265" s="2"/>
      <c r="C6265" s="2"/>
    </row>
    <row r="6266" spans="2:3" hidden="1">
      <c r="B6266" s="2"/>
      <c r="C6266" s="2"/>
    </row>
    <row r="6267" spans="2:3" hidden="1">
      <c r="B6267" s="2"/>
      <c r="C6267" s="2"/>
    </row>
    <row r="6268" spans="2:3" hidden="1">
      <c r="B6268" s="2"/>
      <c r="C6268" s="2"/>
    </row>
    <row r="6269" spans="2:3" hidden="1">
      <c r="B6269" s="2"/>
      <c r="C6269" s="2"/>
    </row>
    <row r="6270" spans="2:3" hidden="1">
      <c r="B6270" s="2"/>
      <c r="C6270" s="2"/>
    </row>
    <row r="6271" spans="2:3" hidden="1">
      <c r="B6271" s="2"/>
      <c r="C6271" s="2"/>
    </row>
    <row r="6272" spans="2:3" hidden="1">
      <c r="B6272" s="2"/>
      <c r="C6272" s="2"/>
    </row>
    <row r="6273" spans="2:3" hidden="1">
      <c r="B6273" s="2"/>
      <c r="C6273" s="2"/>
    </row>
    <row r="6274" spans="2:3" hidden="1">
      <c r="B6274" s="2"/>
      <c r="C6274" s="2"/>
    </row>
    <row r="6275" spans="2:3" hidden="1">
      <c r="B6275" s="2"/>
      <c r="C6275" s="2"/>
    </row>
    <row r="6276" spans="2:3" hidden="1">
      <c r="B6276" s="2"/>
      <c r="C6276" s="2"/>
    </row>
    <row r="6277" spans="2:3" hidden="1">
      <c r="B6277" s="2"/>
      <c r="C6277" s="2"/>
    </row>
    <row r="6278" spans="2:3" hidden="1">
      <c r="B6278" s="2"/>
      <c r="C6278" s="2"/>
    </row>
    <row r="6279" spans="2:3" hidden="1">
      <c r="B6279" s="2"/>
      <c r="C6279" s="2"/>
    </row>
    <row r="6280" spans="2:3" hidden="1">
      <c r="B6280" s="2"/>
      <c r="C6280" s="2"/>
    </row>
    <row r="6281" spans="2:3" hidden="1">
      <c r="B6281" s="2"/>
      <c r="C6281" s="2"/>
    </row>
    <row r="6282" spans="2:3" hidden="1">
      <c r="B6282" s="2"/>
      <c r="C6282" s="2"/>
    </row>
    <row r="6283" spans="2:3" hidden="1">
      <c r="B6283" s="2"/>
      <c r="C6283" s="2"/>
    </row>
    <row r="6284" spans="2:3" hidden="1">
      <c r="B6284" s="2"/>
      <c r="C6284" s="2"/>
    </row>
    <row r="6285" spans="2:3" hidden="1">
      <c r="B6285" s="2"/>
      <c r="C6285" s="2"/>
    </row>
    <row r="6286" spans="2:3" hidden="1">
      <c r="B6286" s="2"/>
      <c r="C6286" s="2"/>
    </row>
    <row r="6287" spans="2:3" hidden="1">
      <c r="B6287" s="2"/>
      <c r="C6287" s="2"/>
    </row>
    <row r="6288" spans="2:3" hidden="1">
      <c r="B6288" s="2"/>
      <c r="C6288" s="2"/>
    </row>
    <row r="6289" spans="2:3" hidden="1">
      <c r="B6289" s="2"/>
      <c r="C6289" s="2"/>
    </row>
    <row r="6290" spans="2:3" hidden="1">
      <c r="B6290" s="2"/>
      <c r="C6290" s="2"/>
    </row>
    <row r="6291" spans="2:3" hidden="1">
      <c r="B6291" s="2"/>
      <c r="C6291" s="2"/>
    </row>
    <row r="6292" spans="2:3" hidden="1">
      <c r="B6292" s="2"/>
      <c r="C6292" s="2"/>
    </row>
    <row r="6293" spans="2:3" hidden="1">
      <c r="B6293" s="2"/>
      <c r="C6293" s="2"/>
    </row>
    <row r="6294" spans="2:3" hidden="1">
      <c r="B6294" s="2"/>
      <c r="C6294" s="2"/>
    </row>
    <row r="6295" spans="2:3" hidden="1">
      <c r="B6295" s="2"/>
      <c r="C6295" s="2"/>
    </row>
    <row r="6296" spans="2:3" hidden="1">
      <c r="B6296" s="2"/>
      <c r="C6296" s="2"/>
    </row>
    <row r="6297" spans="2:3" hidden="1">
      <c r="B6297" s="2"/>
      <c r="C6297" s="2"/>
    </row>
    <row r="6298" spans="2:3" hidden="1">
      <c r="B6298" s="2"/>
      <c r="C6298" s="2"/>
    </row>
    <row r="6299" spans="2:3" hidden="1">
      <c r="B6299" s="2"/>
      <c r="C6299" s="2"/>
    </row>
    <row r="6300" spans="2:3" hidden="1">
      <c r="B6300" s="2"/>
      <c r="C6300" s="2"/>
    </row>
    <row r="6301" spans="2:3" hidden="1">
      <c r="B6301" s="2"/>
      <c r="C6301" s="2"/>
    </row>
    <row r="6302" spans="2:3" hidden="1">
      <c r="B6302" s="2"/>
      <c r="C6302" s="2"/>
    </row>
    <row r="6303" spans="2:3" hidden="1">
      <c r="B6303" s="2"/>
      <c r="C6303" s="2"/>
    </row>
    <row r="6304" spans="2:3" hidden="1">
      <c r="B6304" s="2"/>
      <c r="C6304" s="2"/>
    </row>
    <row r="6305" spans="2:3" hidden="1">
      <c r="B6305" s="2"/>
      <c r="C6305" s="2"/>
    </row>
    <row r="6306" spans="2:3" hidden="1">
      <c r="B6306" s="2"/>
      <c r="C6306" s="2"/>
    </row>
    <row r="6307" spans="2:3" hidden="1">
      <c r="B6307" s="2"/>
      <c r="C6307" s="2"/>
    </row>
    <row r="6308" spans="2:3" hidden="1">
      <c r="B6308" s="2"/>
      <c r="C6308" s="2"/>
    </row>
    <row r="6309" spans="2:3" hidden="1">
      <c r="B6309" s="2"/>
      <c r="C6309" s="2"/>
    </row>
    <row r="6310" spans="2:3" hidden="1">
      <c r="B6310" s="2"/>
      <c r="C6310" s="2"/>
    </row>
    <row r="6311" spans="2:3" hidden="1">
      <c r="B6311" s="2"/>
      <c r="C6311" s="2"/>
    </row>
    <row r="6312" spans="2:3" hidden="1">
      <c r="B6312" s="2"/>
      <c r="C6312" s="2"/>
    </row>
    <row r="6313" spans="2:3" hidden="1">
      <c r="B6313" s="2"/>
      <c r="C6313" s="2"/>
    </row>
    <row r="6314" spans="2:3" hidden="1">
      <c r="B6314" s="2"/>
      <c r="C6314" s="2"/>
    </row>
    <row r="6315" spans="2:3" hidden="1">
      <c r="B6315" s="2"/>
      <c r="C6315" s="2"/>
    </row>
    <row r="6316" spans="2:3" hidden="1">
      <c r="B6316" s="2"/>
      <c r="C6316" s="2"/>
    </row>
    <row r="6317" spans="2:3" hidden="1">
      <c r="B6317" s="2"/>
      <c r="C6317" s="2"/>
    </row>
    <row r="6318" spans="2:3" hidden="1">
      <c r="B6318" s="2"/>
      <c r="C6318" s="2"/>
    </row>
    <row r="6319" spans="2:3" hidden="1">
      <c r="B6319" s="2"/>
      <c r="C6319" s="2"/>
    </row>
    <row r="6320" spans="2:3" hidden="1">
      <c r="B6320" s="2"/>
      <c r="C6320" s="2"/>
    </row>
    <row r="6321" spans="2:3" hidden="1">
      <c r="B6321" s="2"/>
      <c r="C6321" s="2"/>
    </row>
    <row r="6322" spans="2:3" hidden="1">
      <c r="B6322" s="2"/>
      <c r="C6322" s="2"/>
    </row>
    <row r="6323" spans="2:3" hidden="1">
      <c r="B6323" s="2"/>
      <c r="C6323" s="2"/>
    </row>
    <row r="6324" spans="2:3" hidden="1">
      <c r="B6324" s="2"/>
      <c r="C6324" s="2"/>
    </row>
    <row r="6325" spans="2:3" hidden="1">
      <c r="B6325" s="2"/>
      <c r="C6325" s="2"/>
    </row>
    <row r="6326" spans="2:3" hidden="1">
      <c r="B6326" s="2"/>
      <c r="C6326" s="2"/>
    </row>
    <row r="6327" spans="2:3" hidden="1">
      <c r="B6327" s="2"/>
      <c r="C6327" s="2"/>
    </row>
    <row r="6328" spans="2:3" hidden="1">
      <c r="B6328" s="2"/>
      <c r="C6328" s="2"/>
    </row>
    <row r="6329" spans="2:3" hidden="1">
      <c r="B6329" s="2"/>
      <c r="C6329" s="2"/>
    </row>
    <row r="6330" spans="2:3" hidden="1">
      <c r="B6330" s="2"/>
      <c r="C6330" s="2"/>
    </row>
    <row r="6331" spans="2:3" hidden="1">
      <c r="B6331" s="2"/>
      <c r="C6331" s="2"/>
    </row>
    <row r="6332" spans="2:3" hidden="1">
      <c r="B6332" s="2"/>
      <c r="C6332" s="2"/>
    </row>
    <row r="6333" spans="2:3" hidden="1">
      <c r="B6333" s="2"/>
      <c r="C6333" s="2"/>
    </row>
    <row r="6334" spans="2:3" hidden="1">
      <c r="B6334" s="2"/>
      <c r="C6334" s="2"/>
    </row>
    <row r="6335" spans="2:3" hidden="1">
      <c r="B6335" s="2"/>
      <c r="C6335" s="2"/>
    </row>
    <row r="6336" spans="2:3" hidden="1">
      <c r="B6336" s="2"/>
      <c r="C6336" s="2"/>
    </row>
    <row r="6337" spans="2:3" hidden="1">
      <c r="B6337" s="2"/>
      <c r="C6337" s="2"/>
    </row>
    <row r="6338" spans="2:3" hidden="1">
      <c r="B6338" s="2"/>
      <c r="C6338" s="2"/>
    </row>
    <row r="6339" spans="2:3" hidden="1">
      <c r="B6339" s="2"/>
      <c r="C6339" s="2"/>
    </row>
    <row r="6340" spans="2:3" hidden="1">
      <c r="B6340" s="2"/>
      <c r="C6340" s="2"/>
    </row>
    <row r="6341" spans="2:3" hidden="1">
      <c r="B6341" s="2"/>
      <c r="C6341" s="2"/>
    </row>
    <row r="6342" spans="2:3" hidden="1">
      <c r="B6342" s="2"/>
      <c r="C6342" s="2"/>
    </row>
    <row r="6343" spans="2:3" hidden="1">
      <c r="B6343" s="2"/>
      <c r="C6343" s="2"/>
    </row>
    <row r="6344" spans="2:3" hidden="1">
      <c r="B6344" s="2"/>
      <c r="C6344" s="2"/>
    </row>
    <row r="6345" spans="2:3" hidden="1">
      <c r="B6345" s="2"/>
      <c r="C6345" s="2"/>
    </row>
    <row r="6346" spans="2:3" hidden="1">
      <c r="B6346" s="2"/>
      <c r="C6346" s="2"/>
    </row>
    <row r="6347" spans="2:3" hidden="1">
      <c r="B6347" s="2"/>
      <c r="C6347" s="2"/>
    </row>
    <row r="6348" spans="2:3" hidden="1">
      <c r="B6348" s="2"/>
      <c r="C6348" s="2"/>
    </row>
    <row r="6349" spans="2:3" hidden="1">
      <c r="B6349" s="2"/>
      <c r="C6349" s="2"/>
    </row>
    <row r="6350" spans="2:3" hidden="1">
      <c r="B6350" s="2"/>
      <c r="C6350" s="2"/>
    </row>
    <row r="6351" spans="2:3" hidden="1">
      <c r="B6351" s="2"/>
      <c r="C6351" s="2"/>
    </row>
    <row r="6352" spans="2:3" hidden="1">
      <c r="B6352" s="2"/>
      <c r="C6352" s="2"/>
    </row>
    <row r="6353" spans="2:3" hidden="1">
      <c r="B6353" s="2"/>
      <c r="C6353" s="2"/>
    </row>
    <row r="6354" spans="2:3" hidden="1">
      <c r="B6354" s="2"/>
      <c r="C6354" s="2"/>
    </row>
    <row r="6355" spans="2:3" hidden="1">
      <c r="B6355" s="2"/>
      <c r="C6355" s="2"/>
    </row>
    <row r="6356" spans="2:3" hidden="1">
      <c r="B6356" s="2"/>
      <c r="C6356" s="2"/>
    </row>
    <row r="6357" spans="2:3" hidden="1">
      <c r="B6357" s="2"/>
      <c r="C6357" s="2"/>
    </row>
    <row r="6358" spans="2:3" hidden="1">
      <c r="B6358" s="2"/>
      <c r="C6358" s="2"/>
    </row>
    <row r="6359" spans="2:3" hidden="1">
      <c r="B6359" s="2"/>
      <c r="C6359" s="2"/>
    </row>
    <row r="6360" spans="2:3" hidden="1">
      <c r="B6360" s="2"/>
      <c r="C6360" s="2"/>
    </row>
    <row r="6361" spans="2:3" hidden="1">
      <c r="B6361" s="2"/>
      <c r="C6361" s="2"/>
    </row>
    <row r="6362" spans="2:3" hidden="1">
      <c r="B6362" s="2"/>
      <c r="C6362" s="2"/>
    </row>
    <row r="6363" spans="2:3" hidden="1">
      <c r="B6363" s="2"/>
      <c r="C6363" s="2"/>
    </row>
    <row r="6364" spans="2:3" hidden="1">
      <c r="B6364" s="2"/>
      <c r="C6364" s="2"/>
    </row>
    <row r="6365" spans="2:3" hidden="1">
      <c r="B6365" s="2"/>
      <c r="C6365" s="2"/>
    </row>
    <row r="6366" spans="2:3" hidden="1">
      <c r="B6366" s="2"/>
      <c r="C6366" s="2"/>
    </row>
    <row r="6367" spans="2:3" hidden="1">
      <c r="B6367" s="2"/>
      <c r="C6367" s="2"/>
    </row>
    <row r="6368" spans="2:3" hidden="1">
      <c r="B6368" s="2"/>
      <c r="C6368" s="2"/>
    </row>
    <row r="6369" spans="2:3" hidden="1">
      <c r="B6369" s="2"/>
      <c r="C6369" s="2"/>
    </row>
    <row r="6370" spans="2:3" hidden="1">
      <c r="B6370" s="2"/>
      <c r="C6370" s="2"/>
    </row>
    <row r="6371" spans="2:3" hidden="1">
      <c r="B6371" s="2"/>
      <c r="C6371" s="2"/>
    </row>
    <row r="6372" spans="2:3" hidden="1">
      <c r="B6372" s="2"/>
      <c r="C6372" s="2"/>
    </row>
    <row r="6373" spans="2:3" hidden="1">
      <c r="B6373" s="2"/>
      <c r="C6373" s="2"/>
    </row>
    <row r="6374" spans="2:3" hidden="1">
      <c r="B6374" s="2"/>
      <c r="C6374" s="2"/>
    </row>
    <row r="6375" spans="2:3" hidden="1">
      <c r="B6375" s="2"/>
      <c r="C6375" s="2"/>
    </row>
    <row r="6376" spans="2:3" hidden="1">
      <c r="B6376" s="2"/>
      <c r="C6376" s="2"/>
    </row>
    <row r="6377" spans="2:3" hidden="1">
      <c r="B6377" s="2"/>
      <c r="C6377" s="2"/>
    </row>
    <row r="6378" spans="2:3" hidden="1">
      <c r="B6378" s="2"/>
      <c r="C6378" s="2"/>
    </row>
    <row r="6379" spans="2:3" hidden="1">
      <c r="B6379" s="2"/>
      <c r="C6379" s="2"/>
    </row>
    <row r="6380" spans="2:3" hidden="1">
      <c r="B6380" s="2"/>
      <c r="C6380" s="2"/>
    </row>
    <row r="6381" spans="2:3" hidden="1">
      <c r="B6381" s="2"/>
      <c r="C6381" s="2"/>
    </row>
    <row r="6382" spans="2:3" hidden="1">
      <c r="B6382" s="2"/>
      <c r="C6382" s="2"/>
    </row>
    <row r="6383" spans="2:3" hidden="1">
      <c r="B6383" s="2"/>
      <c r="C6383" s="2"/>
    </row>
    <row r="6384" spans="2:3" hidden="1">
      <c r="B6384" s="2"/>
      <c r="C6384" s="2"/>
    </row>
    <row r="6385" spans="2:3" hidden="1">
      <c r="B6385" s="2"/>
      <c r="C6385" s="2"/>
    </row>
    <row r="6386" spans="2:3" hidden="1">
      <c r="B6386" s="2"/>
      <c r="C6386" s="2"/>
    </row>
    <row r="6387" spans="2:3" hidden="1">
      <c r="B6387" s="2"/>
      <c r="C6387" s="2"/>
    </row>
    <row r="6388" spans="2:3" hidden="1">
      <c r="B6388" s="2"/>
      <c r="C6388" s="2"/>
    </row>
    <row r="6389" spans="2:3" hidden="1">
      <c r="B6389" s="2"/>
      <c r="C6389" s="2"/>
    </row>
    <row r="6390" spans="2:3" hidden="1">
      <c r="B6390" s="2"/>
      <c r="C6390" s="2"/>
    </row>
    <row r="6391" spans="2:3" hidden="1">
      <c r="B6391" s="2"/>
      <c r="C6391" s="2"/>
    </row>
    <row r="6392" spans="2:3" hidden="1">
      <c r="B6392" s="2"/>
      <c r="C6392" s="2"/>
    </row>
    <row r="6393" spans="2:3" hidden="1">
      <c r="B6393" s="2"/>
      <c r="C6393" s="2"/>
    </row>
    <row r="6394" spans="2:3" hidden="1">
      <c r="B6394" s="2"/>
      <c r="C6394" s="2"/>
    </row>
    <row r="6395" spans="2:3" hidden="1">
      <c r="B6395" s="2"/>
      <c r="C6395" s="2"/>
    </row>
    <row r="6396" spans="2:3" hidden="1">
      <c r="B6396" s="2"/>
      <c r="C6396" s="2"/>
    </row>
    <row r="6397" spans="2:3" hidden="1">
      <c r="B6397" s="2"/>
      <c r="C6397" s="2"/>
    </row>
    <row r="6398" spans="2:3" hidden="1">
      <c r="B6398" s="2"/>
      <c r="C6398" s="2"/>
    </row>
    <row r="6399" spans="2:3" hidden="1">
      <c r="B6399" s="2"/>
      <c r="C6399" s="2"/>
    </row>
    <row r="6400" spans="2:3" hidden="1">
      <c r="B6400" s="2"/>
      <c r="C6400" s="2"/>
    </row>
    <row r="6401" spans="2:3" hidden="1">
      <c r="B6401" s="2"/>
      <c r="C6401" s="2"/>
    </row>
    <row r="6402" spans="2:3" hidden="1">
      <c r="B6402" s="2"/>
      <c r="C6402" s="2"/>
    </row>
    <row r="6403" spans="2:3" hidden="1">
      <c r="B6403" s="2"/>
      <c r="C6403" s="2"/>
    </row>
    <row r="6404" spans="2:3" hidden="1">
      <c r="B6404" s="2"/>
      <c r="C6404" s="2"/>
    </row>
    <row r="6405" spans="2:3" hidden="1">
      <c r="B6405" s="2"/>
      <c r="C6405" s="2"/>
    </row>
    <row r="6406" spans="2:3" hidden="1">
      <c r="B6406" s="2"/>
      <c r="C6406" s="2"/>
    </row>
    <row r="6407" spans="2:3" hidden="1">
      <c r="B6407" s="2"/>
      <c r="C6407" s="2"/>
    </row>
    <row r="6408" spans="2:3" hidden="1">
      <c r="B6408" s="2"/>
      <c r="C6408" s="2"/>
    </row>
    <row r="6409" spans="2:3" hidden="1">
      <c r="B6409" s="2"/>
      <c r="C6409" s="2"/>
    </row>
    <row r="6410" spans="2:3" hidden="1">
      <c r="B6410" s="2"/>
      <c r="C6410" s="2"/>
    </row>
    <row r="6411" spans="2:3" hidden="1">
      <c r="B6411" s="2"/>
      <c r="C6411" s="2"/>
    </row>
    <row r="6412" spans="2:3" hidden="1">
      <c r="B6412" s="2"/>
      <c r="C6412" s="2"/>
    </row>
    <row r="6413" spans="2:3" hidden="1">
      <c r="B6413" s="2"/>
      <c r="C6413" s="2"/>
    </row>
    <row r="6414" spans="2:3" hidden="1">
      <c r="B6414" s="2"/>
      <c r="C6414" s="2"/>
    </row>
    <row r="6415" spans="2:3" hidden="1">
      <c r="B6415" s="2"/>
      <c r="C6415" s="2"/>
    </row>
    <row r="6416" spans="2:3" hidden="1">
      <c r="B6416" s="2"/>
      <c r="C6416" s="2"/>
    </row>
    <row r="6417" spans="2:3" hidden="1">
      <c r="B6417" s="2"/>
      <c r="C6417" s="2"/>
    </row>
    <row r="6418" spans="2:3" hidden="1">
      <c r="B6418" s="2"/>
      <c r="C6418" s="2"/>
    </row>
    <row r="6419" spans="2:3" hidden="1">
      <c r="B6419" s="2"/>
      <c r="C6419" s="2"/>
    </row>
    <row r="6420" spans="2:3" hidden="1">
      <c r="B6420" s="2"/>
      <c r="C6420" s="2"/>
    </row>
    <row r="6421" spans="2:3" hidden="1">
      <c r="B6421" s="2"/>
      <c r="C6421" s="2"/>
    </row>
    <row r="6422" spans="2:3" hidden="1">
      <c r="B6422" s="2"/>
      <c r="C6422" s="2"/>
    </row>
    <row r="6423" spans="2:3" hidden="1">
      <c r="B6423" s="2"/>
      <c r="C6423" s="2"/>
    </row>
    <row r="6424" spans="2:3" hidden="1">
      <c r="B6424" s="2"/>
      <c r="C6424" s="2"/>
    </row>
    <row r="6425" spans="2:3" hidden="1">
      <c r="B6425" s="2"/>
      <c r="C6425" s="2"/>
    </row>
    <row r="6426" spans="2:3" hidden="1">
      <c r="B6426" s="2"/>
      <c r="C6426" s="2"/>
    </row>
    <row r="6427" spans="2:3" hidden="1">
      <c r="B6427" s="2"/>
      <c r="C6427" s="2"/>
    </row>
    <row r="6428" spans="2:3" hidden="1">
      <c r="B6428" s="2"/>
      <c r="C6428" s="2"/>
    </row>
    <row r="6429" spans="2:3" hidden="1">
      <c r="B6429" s="2"/>
      <c r="C6429" s="2"/>
    </row>
    <row r="6430" spans="2:3" hidden="1">
      <c r="B6430" s="2"/>
      <c r="C6430" s="2"/>
    </row>
    <row r="6431" spans="2:3" hidden="1">
      <c r="B6431" s="2"/>
      <c r="C6431" s="2"/>
    </row>
    <row r="6432" spans="2:3" hidden="1">
      <c r="B6432" s="2"/>
      <c r="C6432" s="2"/>
    </row>
    <row r="6433" spans="2:3" hidden="1">
      <c r="B6433" s="2"/>
      <c r="C6433" s="2"/>
    </row>
    <row r="6434" spans="2:3" hidden="1">
      <c r="B6434" s="2"/>
      <c r="C6434" s="2"/>
    </row>
    <row r="6435" spans="2:3" hidden="1">
      <c r="B6435" s="2"/>
      <c r="C6435" s="2"/>
    </row>
    <row r="6436" spans="2:3" hidden="1">
      <c r="B6436" s="2"/>
      <c r="C6436" s="2"/>
    </row>
    <row r="6437" spans="2:3" hidden="1">
      <c r="B6437" s="2"/>
      <c r="C6437" s="2"/>
    </row>
    <row r="6438" spans="2:3" hidden="1">
      <c r="B6438" s="2"/>
      <c r="C6438" s="2"/>
    </row>
    <row r="6439" spans="2:3" hidden="1">
      <c r="B6439" s="2"/>
      <c r="C6439" s="2"/>
    </row>
    <row r="6440" spans="2:3" hidden="1">
      <c r="B6440" s="2"/>
      <c r="C6440" s="2"/>
    </row>
    <row r="6441" spans="2:3" hidden="1">
      <c r="B6441" s="2"/>
      <c r="C6441" s="2"/>
    </row>
    <row r="6442" spans="2:3" hidden="1">
      <c r="B6442" s="2"/>
      <c r="C6442" s="2"/>
    </row>
    <row r="6443" spans="2:3" hidden="1">
      <c r="B6443" s="2"/>
      <c r="C6443" s="2"/>
    </row>
    <row r="6444" spans="2:3" hidden="1">
      <c r="B6444" s="2"/>
      <c r="C6444" s="2"/>
    </row>
    <row r="6445" spans="2:3" hidden="1">
      <c r="B6445" s="2"/>
      <c r="C6445" s="2"/>
    </row>
    <row r="6446" spans="2:3" hidden="1">
      <c r="B6446" s="2"/>
      <c r="C6446" s="2"/>
    </row>
    <row r="6447" spans="2:3" hidden="1">
      <c r="B6447" s="2"/>
      <c r="C6447" s="2"/>
    </row>
    <row r="6448" spans="2:3" hidden="1">
      <c r="B6448" s="2"/>
      <c r="C6448" s="2"/>
    </row>
    <row r="6449" spans="2:3" hidden="1">
      <c r="B6449" s="2"/>
      <c r="C6449" s="2"/>
    </row>
    <row r="6450" spans="2:3" hidden="1">
      <c r="B6450" s="2"/>
      <c r="C6450" s="2"/>
    </row>
    <row r="6451" spans="2:3" hidden="1">
      <c r="B6451" s="2"/>
      <c r="C6451" s="2"/>
    </row>
    <row r="6452" spans="2:3" hidden="1">
      <c r="B6452" s="2"/>
      <c r="C6452" s="2"/>
    </row>
    <row r="6453" spans="2:3" hidden="1">
      <c r="B6453" s="2"/>
      <c r="C6453" s="2"/>
    </row>
    <row r="6454" spans="2:3" hidden="1">
      <c r="B6454" s="2"/>
      <c r="C6454" s="2"/>
    </row>
    <row r="6455" spans="2:3" hidden="1">
      <c r="B6455" s="2"/>
      <c r="C6455" s="2"/>
    </row>
    <row r="6456" spans="2:3" hidden="1">
      <c r="B6456" s="2"/>
      <c r="C6456" s="2"/>
    </row>
    <row r="6457" spans="2:3" hidden="1">
      <c r="B6457" s="2"/>
      <c r="C6457" s="2"/>
    </row>
    <row r="6458" spans="2:3" hidden="1">
      <c r="B6458" s="2"/>
      <c r="C6458" s="2"/>
    </row>
    <row r="6459" spans="2:3" hidden="1">
      <c r="B6459" s="2"/>
      <c r="C6459" s="2"/>
    </row>
    <row r="6460" spans="2:3" hidden="1">
      <c r="B6460" s="2"/>
      <c r="C6460" s="2"/>
    </row>
    <row r="6461" spans="2:3" hidden="1">
      <c r="B6461" s="2"/>
      <c r="C6461" s="2"/>
    </row>
    <row r="6462" spans="2:3" hidden="1">
      <c r="B6462" s="2"/>
      <c r="C6462" s="2"/>
    </row>
    <row r="6463" spans="2:3" hidden="1">
      <c r="B6463" s="2"/>
      <c r="C6463" s="2"/>
    </row>
    <row r="6464" spans="2:3" hidden="1">
      <c r="B6464" s="2"/>
      <c r="C6464" s="2"/>
    </row>
    <row r="6465" spans="2:3" hidden="1">
      <c r="B6465" s="2"/>
      <c r="C6465" s="2"/>
    </row>
    <row r="6466" spans="2:3" hidden="1">
      <c r="B6466" s="2"/>
      <c r="C6466" s="2"/>
    </row>
    <row r="6467" spans="2:3" hidden="1">
      <c r="B6467" s="2"/>
      <c r="C6467" s="2"/>
    </row>
    <row r="6468" spans="2:3" hidden="1">
      <c r="B6468" s="2"/>
      <c r="C6468" s="2"/>
    </row>
    <row r="6469" spans="2:3" hidden="1">
      <c r="B6469" s="2"/>
      <c r="C6469" s="2"/>
    </row>
    <row r="6470" spans="2:3" hidden="1">
      <c r="B6470" s="2"/>
      <c r="C6470" s="2"/>
    </row>
    <row r="6471" spans="2:3" hidden="1">
      <c r="B6471" s="2"/>
      <c r="C6471" s="2"/>
    </row>
    <row r="6472" spans="2:3" hidden="1">
      <c r="B6472" s="2"/>
      <c r="C6472" s="2"/>
    </row>
    <row r="6473" spans="2:3" hidden="1">
      <c r="B6473" s="2"/>
      <c r="C6473" s="2"/>
    </row>
    <row r="6474" spans="2:3" hidden="1">
      <c r="B6474" s="2"/>
      <c r="C6474" s="2"/>
    </row>
    <row r="6475" spans="2:3" hidden="1">
      <c r="B6475" s="2"/>
      <c r="C6475" s="2"/>
    </row>
    <row r="6476" spans="2:3" hidden="1">
      <c r="B6476" s="2"/>
      <c r="C6476" s="2"/>
    </row>
    <row r="6477" spans="2:3" hidden="1">
      <c r="B6477" s="2"/>
      <c r="C6477" s="2"/>
    </row>
    <row r="6478" spans="2:3" hidden="1">
      <c r="B6478" s="2"/>
      <c r="C6478" s="2"/>
    </row>
    <row r="6479" spans="2:3" hidden="1">
      <c r="B6479" s="2"/>
      <c r="C6479" s="2"/>
    </row>
    <row r="6480" spans="2:3" hidden="1">
      <c r="B6480" s="2"/>
      <c r="C6480" s="2"/>
    </row>
    <row r="6481" spans="2:3" hidden="1">
      <c r="B6481" s="2"/>
      <c r="C6481" s="2"/>
    </row>
    <row r="6482" spans="2:3" hidden="1">
      <c r="B6482" s="2"/>
      <c r="C6482" s="2"/>
    </row>
    <row r="6483" spans="2:3" hidden="1">
      <c r="B6483" s="2"/>
      <c r="C6483" s="2"/>
    </row>
    <row r="6484" spans="2:3" hidden="1">
      <c r="B6484" s="2"/>
      <c r="C6484" s="2"/>
    </row>
    <row r="6485" spans="2:3" hidden="1">
      <c r="B6485" s="2"/>
      <c r="C6485" s="2"/>
    </row>
    <row r="6486" spans="2:3" hidden="1">
      <c r="B6486" s="2"/>
      <c r="C6486" s="2"/>
    </row>
    <row r="6487" spans="2:3" hidden="1">
      <c r="B6487" s="2"/>
      <c r="C6487" s="2"/>
    </row>
    <row r="6488" spans="2:3" hidden="1">
      <c r="B6488" s="2"/>
      <c r="C6488" s="2"/>
    </row>
    <row r="6489" spans="2:3" hidden="1">
      <c r="B6489" s="2"/>
      <c r="C6489" s="2"/>
    </row>
    <row r="6490" spans="2:3" hidden="1">
      <c r="B6490" s="2"/>
      <c r="C6490" s="2"/>
    </row>
    <row r="6491" spans="2:3" hidden="1">
      <c r="B6491" s="2"/>
      <c r="C6491" s="2"/>
    </row>
    <row r="6492" spans="2:3" hidden="1">
      <c r="B6492" s="2"/>
      <c r="C6492" s="2"/>
    </row>
    <row r="6493" spans="2:3" hidden="1">
      <c r="B6493" s="2"/>
      <c r="C6493" s="2"/>
    </row>
    <row r="6494" spans="2:3" hidden="1">
      <c r="B6494" s="2"/>
      <c r="C6494" s="2"/>
    </row>
    <row r="6495" spans="2:3" hidden="1">
      <c r="B6495" s="2"/>
      <c r="C6495" s="2"/>
    </row>
    <row r="6496" spans="2:3" hidden="1">
      <c r="B6496" s="2"/>
      <c r="C6496" s="2"/>
    </row>
    <row r="6497" spans="2:3" hidden="1">
      <c r="B6497" s="2"/>
      <c r="C6497" s="2"/>
    </row>
    <row r="6498" spans="2:3" hidden="1">
      <c r="B6498" s="2"/>
      <c r="C6498" s="2"/>
    </row>
    <row r="6499" spans="2:3" hidden="1">
      <c r="B6499" s="2"/>
      <c r="C6499" s="2"/>
    </row>
    <row r="6500" spans="2:3" hidden="1">
      <c r="B6500" s="2"/>
      <c r="C6500" s="2"/>
    </row>
    <row r="6501" spans="2:3" hidden="1">
      <c r="B6501" s="2"/>
      <c r="C6501" s="2"/>
    </row>
    <row r="6502" spans="2:3" hidden="1">
      <c r="B6502" s="2"/>
      <c r="C6502" s="2"/>
    </row>
    <row r="6503" spans="2:3" hidden="1">
      <c r="B6503" s="2"/>
      <c r="C6503" s="2"/>
    </row>
    <row r="6504" spans="2:3" hidden="1">
      <c r="B6504" s="2"/>
      <c r="C6504" s="2"/>
    </row>
    <row r="6505" spans="2:3" hidden="1">
      <c r="B6505" s="2"/>
      <c r="C6505" s="2"/>
    </row>
    <row r="6506" spans="2:3" hidden="1">
      <c r="B6506" s="2"/>
      <c r="C6506" s="2"/>
    </row>
    <row r="6507" spans="2:3" hidden="1">
      <c r="B6507" s="2"/>
      <c r="C6507" s="2"/>
    </row>
    <row r="6508" spans="2:3" hidden="1">
      <c r="B6508" s="2"/>
      <c r="C6508" s="2"/>
    </row>
    <row r="6509" spans="2:3" hidden="1">
      <c r="B6509" s="2"/>
      <c r="C6509" s="2"/>
    </row>
    <row r="6510" spans="2:3" hidden="1">
      <c r="B6510" s="2"/>
      <c r="C6510" s="2"/>
    </row>
    <row r="6511" spans="2:3" hidden="1">
      <c r="B6511" s="2"/>
      <c r="C6511" s="2"/>
    </row>
    <row r="6512" spans="2:3" hidden="1">
      <c r="B6512" s="2"/>
      <c r="C6512" s="2"/>
    </row>
    <row r="6513" spans="2:3" hidden="1">
      <c r="B6513" s="2"/>
      <c r="C6513" s="2"/>
    </row>
    <row r="6514" spans="2:3" hidden="1">
      <c r="B6514" s="2"/>
      <c r="C6514" s="2"/>
    </row>
    <row r="6515" spans="2:3" hidden="1">
      <c r="B6515" s="2"/>
      <c r="C6515" s="2"/>
    </row>
    <row r="6516" spans="2:3" hidden="1">
      <c r="B6516" s="2"/>
      <c r="C6516" s="2"/>
    </row>
    <row r="6517" spans="2:3" hidden="1">
      <c r="B6517" s="2"/>
      <c r="C6517" s="2"/>
    </row>
    <row r="6518" spans="2:3" hidden="1">
      <c r="B6518" s="2"/>
      <c r="C6518" s="2"/>
    </row>
    <row r="6519" spans="2:3" hidden="1">
      <c r="B6519" s="2"/>
      <c r="C6519" s="2"/>
    </row>
    <row r="6520" spans="2:3" hidden="1">
      <c r="B6520" s="2"/>
      <c r="C6520" s="2"/>
    </row>
    <row r="6521" spans="2:3" hidden="1">
      <c r="B6521" s="2"/>
      <c r="C6521" s="2"/>
    </row>
    <row r="6522" spans="2:3" hidden="1">
      <c r="B6522" s="2"/>
      <c r="C6522" s="2"/>
    </row>
    <row r="6523" spans="2:3" hidden="1">
      <c r="B6523" s="2"/>
      <c r="C6523" s="2"/>
    </row>
    <row r="6524" spans="2:3" hidden="1">
      <c r="B6524" s="2"/>
      <c r="C6524" s="2"/>
    </row>
    <row r="6525" spans="2:3" hidden="1">
      <c r="B6525" s="2"/>
      <c r="C6525" s="2"/>
    </row>
    <row r="6526" spans="2:3" hidden="1">
      <c r="B6526" s="2"/>
      <c r="C6526" s="2"/>
    </row>
    <row r="6527" spans="2:3" hidden="1">
      <c r="B6527" s="2"/>
      <c r="C6527" s="2"/>
    </row>
    <row r="6528" spans="2:3" hidden="1">
      <c r="B6528" s="2"/>
      <c r="C6528" s="2"/>
    </row>
    <row r="6529" spans="2:3" hidden="1">
      <c r="B6529" s="2"/>
      <c r="C6529" s="2"/>
    </row>
    <row r="6530" spans="2:3" hidden="1">
      <c r="B6530" s="2"/>
      <c r="C6530" s="2"/>
    </row>
    <row r="6531" spans="2:3" hidden="1">
      <c r="B6531" s="2"/>
      <c r="C6531" s="2"/>
    </row>
    <row r="6532" spans="2:3" hidden="1">
      <c r="B6532" s="2"/>
      <c r="C6532" s="2"/>
    </row>
    <row r="6533" spans="2:3" hidden="1">
      <c r="B6533" s="2"/>
      <c r="C6533" s="2"/>
    </row>
    <row r="6534" spans="2:3" hidden="1">
      <c r="B6534" s="2"/>
      <c r="C6534" s="2"/>
    </row>
    <row r="6535" spans="2:3" hidden="1">
      <c r="B6535" s="2"/>
      <c r="C6535" s="2"/>
    </row>
    <row r="6536" spans="2:3" hidden="1">
      <c r="B6536" s="2"/>
      <c r="C6536" s="2"/>
    </row>
    <row r="6537" spans="2:3" hidden="1">
      <c r="B6537" s="2"/>
      <c r="C6537" s="2"/>
    </row>
    <row r="6538" spans="2:3" hidden="1">
      <c r="B6538" s="2"/>
      <c r="C6538" s="2"/>
    </row>
    <row r="6539" spans="2:3" hidden="1">
      <c r="B6539" s="2"/>
      <c r="C6539" s="2"/>
    </row>
    <row r="6540" spans="2:3" hidden="1">
      <c r="B6540" s="2"/>
      <c r="C6540" s="2"/>
    </row>
    <row r="6541" spans="2:3" hidden="1">
      <c r="B6541" s="2"/>
      <c r="C6541" s="2"/>
    </row>
    <row r="6542" spans="2:3" hidden="1">
      <c r="B6542" s="2"/>
      <c r="C6542" s="2"/>
    </row>
    <row r="6543" spans="2:3" hidden="1">
      <c r="B6543" s="2"/>
      <c r="C6543" s="2"/>
    </row>
    <row r="6544" spans="2:3" hidden="1">
      <c r="B6544" s="2"/>
      <c r="C6544" s="2"/>
    </row>
    <row r="6545" spans="2:3" hidden="1">
      <c r="B6545" s="2"/>
      <c r="C6545" s="2"/>
    </row>
    <row r="6546" spans="2:3" hidden="1">
      <c r="B6546" s="2"/>
      <c r="C6546" s="2"/>
    </row>
    <row r="6547" spans="2:3" hidden="1">
      <c r="B6547" s="2"/>
      <c r="C6547" s="2"/>
    </row>
    <row r="6548" spans="2:3" hidden="1">
      <c r="B6548" s="2"/>
      <c r="C6548" s="2"/>
    </row>
    <row r="6549" spans="2:3" hidden="1">
      <c r="B6549" s="2"/>
      <c r="C6549" s="2"/>
    </row>
    <row r="6550" spans="2:3" hidden="1">
      <c r="B6550" s="2"/>
      <c r="C6550" s="2"/>
    </row>
    <row r="6551" spans="2:3" hidden="1">
      <c r="B6551" s="2"/>
      <c r="C6551" s="2"/>
    </row>
    <row r="6552" spans="2:3" hidden="1">
      <c r="B6552" s="2"/>
      <c r="C6552" s="2"/>
    </row>
    <row r="6553" spans="2:3" hidden="1">
      <c r="B6553" s="2"/>
      <c r="C6553" s="2"/>
    </row>
    <row r="6554" spans="2:3" hidden="1">
      <c r="B6554" s="2"/>
      <c r="C6554" s="2"/>
    </row>
    <row r="6555" spans="2:3" hidden="1">
      <c r="B6555" s="2"/>
      <c r="C6555" s="2"/>
    </row>
    <row r="6556" spans="2:3" hidden="1">
      <c r="B6556" s="2"/>
      <c r="C6556" s="2"/>
    </row>
    <row r="6557" spans="2:3" hidden="1">
      <c r="B6557" s="2"/>
      <c r="C6557" s="2"/>
    </row>
    <row r="6558" spans="2:3" hidden="1">
      <c r="B6558" s="2"/>
      <c r="C6558" s="2"/>
    </row>
    <row r="6559" spans="2:3" hidden="1">
      <c r="B6559" s="2"/>
      <c r="C6559" s="2"/>
    </row>
    <row r="6560" spans="2:3" hidden="1">
      <c r="B6560" s="2"/>
      <c r="C6560" s="2"/>
    </row>
    <row r="6561" spans="2:3" hidden="1">
      <c r="B6561" s="2"/>
      <c r="C6561" s="2"/>
    </row>
    <row r="6562" spans="2:3" hidden="1">
      <c r="B6562" s="2"/>
      <c r="C6562" s="2"/>
    </row>
    <row r="6563" spans="2:3" hidden="1">
      <c r="B6563" s="2"/>
      <c r="C6563" s="2"/>
    </row>
    <row r="6564" spans="2:3" hidden="1">
      <c r="B6564" s="2"/>
      <c r="C6564" s="2"/>
    </row>
    <row r="6565" spans="2:3" hidden="1">
      <c r="B6565" s="2"/>
      <c r="C6565" s="2"/>
    </row>
    <row r="6566" spans="2:3" hidden="1">
      <c r="B6566" s="2"/>
      <c r="C6566" s="2"/>
    </row>
    <row r="6567" spans="2:3" hidden="1">
      <c r="B6567" s="2"/>
      <c r="C6567" s="2"/>
    </row>
    <row r="6568" spans="2:3" hidden="1">
      <c r="B6568" s="2"/>
      <c r="C6568" s="2"/>
    </row>
    <row r="6569" spans="2:3" hidden="1">
      <c r="B6569" s="2"/>
      <c r="C6569" s="2"/>
    </row>
    <row r="6570" spans="2:3" hidden="1">
      <c r="B6570" s="2"/>
      <c r="C6570" s="2"/>
    </row>
    <row r="6571" spans="2:3" hidden="1">
      <c r="B6571" s="2"/>
      <c r="C6571" s="2"/>
    </row>
    <row r="6572" spans="2:3" hidden="1">
      <c r="B6572" s="2"/>
      <c r="C6572" s="2"/>
    </row>
    <row r="6573" spans="2:3" hidden="1">
      <c r="B6573" s="2"/>
      <c r="C6573" s="2"/>
    </row>
    <row r="6574" spans="2:3" hidden="1">
      <c r="B6574" s="2"/>
      <c r="C6574" s="2"/>
    </row>
    <row r="6575" spans="2:3" hidden="1">
      <c r="B6575" s="2"/>
      <c r="C6575" s="2"/>
    </row>
    <row r="6576" spans="2:3" hidden="1">
      <c r="B6576" s="2"/>
      <c r="C6576" s="2"/>
    </row>
    <row r="6577" spans="2:3" hidden="1">
      <c r="B6577" s="2"/>
      <c r="C6577" s="2"/>
    </row>
    <row r="6578" spans="2:3" hidden="1">
      <c r="B6578" s="2"/>
      <c r="C6578" s="2"/>
    </row>
    <row r="6579" spans="2:3" hidden="1">
      <c r="B6579" s="2"/>
      <c r="C6579" s="2"/>
    </row>
    <row r="6580" spans="2:3" hidden="1">
      <c r="B6580" s="2"/>
      <c r="C6580" s="2"/>
    </row>
    <row r="6581" spans="2:3" hidden="1">
      <c r="B6581" s="2"/>
      <c r="C6581" s="2"/>
    </row>
    <row r="6582" spans="2:3" hidden="1">
      <c r="B6582" s="2"/>
      <c r="C6582" s="2"/>
    </row>
    <row r="6583" spans="2:3" hidden="1">
      <c r="B6583" s="2"/>
      <c r="C6583" s="2"/>
    </row>
    <row r="6584" spans="2:3" hidden="1">
      <c r="B6584" s="2"/>
      <c r="C6584" s="2"/>
    </row>
    <row r="6585" spans="2:3" hidden="1">
      <c r="B6585" s="2"/>
      <c r="C6585" s="2"/>
    </row>
    <row r="6586" spans="2:3" hidden="1">
      <c r="B6586" s="2"/>
      <c r="C6586" s="2"/>
    </row>
    <row r="6587" spans="2:3" hidden="1">
      <c r="B6587" s="2"/>
      <c r="C6587" s="2"/>
    </row>
    <row r="6588" spans="2:3" hidden="1">
      <c r="B6588" s="2"/>
      <c r="C6588" s="2"/>
    </row>
    <row r="6589" spans="2:3" hidden="1">
      <c r="B6589" s="2"/>
      <c r="C6589" s="2"/>
    </row>
    <row r="6590" spans="2:3" hidden="1">
      <c r="B6590" s="2"/>
      <c r="C6590" s="2"/>
    </row>
    <row r="6591" spans="2:3" hidden="1">
      <c r="B6591" s="2"/>
      <c r="C6591" s="2"/>
    </row>
    <row r="6592" spans="2:3" hidden="1">
      <c r="B6592" s="2"/>
      <c r="C6592" s="2"/>
    </row>
    <row r="6593" spans="2:3" hidden="1">
      <c r="B6593" s="2"/>
      <c r="C6593" s="2"/>
    </row>
    <row r="6594" spans="2:3" hidden="1">
      <c r="B6594" s="2"/>
      <c r="C6594" s="2"/>
    </row>
    <row r="6595" spans="2:3" hidden="1">
      <c r="B6595" s="2"/>
      <c r="C6595" s="2"/>
    </row>
    <row r="6596" spans="2:3" hidden="1">
      <c r="B6596" s="2"/>
      <c r="C6596" s="2"/>
    </row>
    <row r="6597" spans="2:3" hidden="1">
      <c r="B6597" s="2"/>
      <c r="C6597" s="2"/>
    </row>
    <row r="6598" spans="2:3" hidden="1">
      <c r="B6598" s="2"/>
      <c r="C6598" s="2"/>
    </row>
    <row r="6599" spans="2:3" hidden="1">
      <c r="B6599" s="2"/>
      <c r="C6599" s="2"/>
    </row>
    <row r="6600" spans="2:3" hidden="1">
      <c r="B6600" s="2"/>
      <c r="C6600" s="2"/>
    </row>
    <row r="6601" spans="2:3" hidden="1">
      <c r="B6601" s="2"/>
      <c r="C6601" s="2"/>
    </row>
    <row r="6602" spans="2:3" hidden="1">
      <c r="B6602" s="2"/>
      <c r="C6602" s="2"/>
    </row>
    <row r="6603" spans="2:3" hidden="1">
      <c r="B6603" s="2"/>
      <c r="C6603" s="2"/>
    </row>
    <row r="6604" spans="2:3" hidden="1">
      <c r="B6604" s="2"/>
      <c r="C6604" s="2"/>
    </row>
    <row r="6605" spans="2:3" hidden="1">
      <c r="B6605" s="2"/>
      <c r="C6605" s="2"/>
    </row>
    <row r="6606" spans="2:3" hidden="1">
      <c r="B6606" s="2"/>
      <c r="C6606" s="2"/>
    </row>
    <row r="6607" spans="2:3" hidden="1">
      <c r="B6607" s="2"/>
      <c r="C6607" s="2"/>
    </row>
    <row r="6608" spans="2:3" hidden="1">
      <c r="B6608" s="2"/>
      <c r="C6608" s="2"/>
    </row>
    <row r="6609" spans="2:3" hidden="1">
      <c r="B6609" s="2"/>
      <c r="C6609" s="2"/>
    </row>
    <row r="6610" spans="2:3" hidden="1">
      <c r="B6610" s="2"/>
      <c r="C6610" s="2"/>
    </row>
    <row r="6611" spans="2:3" hidden="1">
      <c r="B6611" s="2"/>
      <c r="C6611" s="2"/>
    </row>
    <row r="6612" spans="2:3" hidden="1">
      <c r="B6612" s="2"/>
      <c r="C6612" s="2"/>
    </row>
    <row r="6613" spans="2:3" hidden="1">
      <c r="B6613" s="2"/>
      <c r="C6613" s="2"/>
    </row>
    <row r="6614" spans="2:3" hidden="1">
      <c r="B6614" s="2"/>
      <c r="C6614" s="2"/>
    </row>
    <row r="6615" spans="2:3" hidden="1">
      <c r="B6615" s="2"/>
      <c r="C6615" s="2"/>
    </row>
    <row r="6616" spans="2:3" hidden="1">
      <c r="B6616" s="2"/>
      <c r="C6616" s="2"/>
    </row>
    <row r="6617" spans="2:3" hidden="1">
      <c r="B6617" s="2"/>
      <c r="C6617" s="2"/>
    </row>
    <row r="6618" spans="2:3" hidden="1">
      <c r="B6618" s="2"/>
      <c r="C6618" s="2"/>
    </row>
    <row r="6619" spans="2:3" hidden="1">
      <c r="B6619" s="2"/>
      <c r="C6619" s="2"/>
    </row>
    <row r="6620" spans="2:3" hidden="1">
      <c r="B6620" s="2"/>
      <c r="C6620" s="2"/>
    </row>
    <row r="6621" spans="2:3" hidden="1">
      <c r="B6621" s="2"/>
      <c r="C6621" s="2"/>
    </row>
    <row r="6622" spans="2:3" hidden="1">
      <c r="B6622" s="2"/>
      <c r="C6622" s="2"/>
    </row>
    <row r="6623" spans="2:3" hidden="1">
      <c r="B6623" s="2"/>
      <c r="C6623" s="2"/>
    </row>
    <row r="6624" spans="2:3" hidden="1">
      <c r="B6624" s="2"/>
      <c r="C6624" s="2"/>
    </row>
    <row r="6625" spans="2:3" hidden="1">
      <c r="B6625" s="2"/>
      <c r="C6625" s="2"/>
    </row>
    <row r="6626" spans="2:3" hidden="1">
      <c r="B6626" s="2"/>
      <c r="C6626" s="2"/>
    </row>
    <row r="6627" spans="2:3" hidden="1">
      <c r="B6627" s="2"/>
      <c r="C6627" s="2"/>
    </row>
    <row r="6628" spans="2:3" hidden="1">
      <c r="B6628" s="2"/>
      <c r="C6628" s="2"/>
    </row>
    <row r="6629" spans="2:3" hidden="1">
      <c r="B6629" s="2"/>
      <c r="C6629" s="2"/>
    </row>
    <row r="6630" spans="2:3" hidden="1">
      <c r="B6630" s="2"/>
      <c r="C6630" s="2"/>
    </row>
    <row r="6631" spans="2:3" hidden="1">
      <c r="B6631" s="2"/>
      <c r="C6631" s="2"/>
    </row>
    <row r="6632" spans="2:3" hidden="1">
      <c r="B6632" s="2"/>
      <c r="C6632" s="2"/>
    </row>
    <row r="6633" spans="2:3" hidden="1">
      <c r="B6633" s="2"/>
      <c r="C6633" s="2"/>
    </row>
    <row r="6634" spans="2:3" hidden="1">
      <c r="B6634" s="2"/>
      <c r="C6634" s="2"/>
    </row>
    <row r="6635" spans="2:3" hidden="1">
      <c r="B6635" s="2"/>
      <c r="C6635" s="2"/>
    </row>
    <row r="6636" spans="2:3" hidden="1">
      <c r="B6636" s="2"/>
      <c r="C6636" s="2"/>
    </row>
    <row r="6637" spans="2:3" hidden="1">
      <c r="B6637" s="2"/>
      <c r="C6637" s="2"/>
    </row>
    <row r="6638" spans="2:3" hidden="1">
      <c r="B6638" s="2"/>
      <c r="C6638" s="2"/>
    </row>
    <row r="6639" spans="2:3" hidden="1">
      <c r="B6639" s="2"/>
      <c r="C6639" s="2"/>
    </row>
    <row r="6640" spans="2:3" hidden="1">
      <c r="B6640" s="2"/>
      <c r="C6640" s="2"/>
    </row>
    <row r="6641" spans="2:3" hidden="1">
      <c r="B6641" s="2"/>
      <c r="C6641" s="2"/>
    </row>
    <row r="6642" spans="2:3" hidden="1">
      <c r="B6642" s="2"/>
      <c r="C6642" s="2"/>
    </row>
    <row r="6643" spans="2:3" hidden="1">
      <c r="B6643" s="2"/>
      <c r="C6643" s="2"/>
    </row>
    <row r="6644" spans="2:3" hidden="1">
      <c r="B6644" s="2"/>
      <c r="C6644" s="2"/>
    </row>
    <row r="6645" spans="2:3" hidden="1">
      <c r="B6645" s="2"/>
      <c r="C6645" s="2"/>
    </row>
    <row r="6646" spans="2:3" hidden="1">
      <c r="B6646" s="2"/>
      <c r="C6646" s="2"/>
    </row>
    <row r="6647" spans="2:3" hidden="1">
      <c r="B6647" s="2"/>
      <c r="C6647" s="2"/>
    </row>
    <row r="6648" spans="2:3" hidden="1">
      <c r="B6648" s="2"/>
      <c r="C6648" s="2"/>
    </row>
    <row r="6649" spans="2:3" hidden="1">
      <c r="B6649" s="2"/>
      <c r="C6649" s="2"/>
    </row>
    <row r="6650" spans="2:3" hidden="1">
      <c r="B6650" s="2"/>
      <c r="C6650" s="2"/>
    </row>
    <row r="6651" spans="2:3" hidden="1">
      <c r="B6651" s="2"/>
      <c r="C6651" s="2"/>
    </row>
    <row r="6652" spans="2:3" hidden="1">
      <c r="B6652" s="2"/>
      <c r="C6652" s="2"/>
    </row>
    <row r="6653" spans="2:3" hidden="1">
      <c r="B6653" s="2"/>
      <c r="C6653" s="2"/>
    </row>
    <row r="6654" spans="2:3" hidden="1">
      <c r="B6654" s="2"/>
      <c r="C6654" s="2"/>
    </row>
    <row r="6655" spans="2:3" hidden="1">
      <c r="B6655" s="2"/>
      <c r="C6655" s="2"/>
    </row>
    <row r="6656" spans="2:3" hidden="1">
      <c r="B6656" s="2"/>
      <c r="C6656" s="2"/>
    </row>
    <row r="6657" spans="2:3" hidden="1">
      <c r="B6657" s="2"/>
      <c r="C6657" s="2"/>
    </row>
    <row r="6658" spans="2:3" hidden="1">
      <c r="B6658" s="2"/>
      <c r="C6658" s="2"/>
    </row>
    <row r="6659" spans="2:3" hidden="1">
      <c r="B6659" s="2"/>
      <c r="C6659" s="2"/>
    </row>
    <row r="6660" spans="2:3" hidden="1">
      <c r="B6660" s="2"/>
      <c r="C6660" s="2"/>
    </row>
    <row r="6661" spans="2:3" hidden="1">
      <c r="B6661" s="2"/>
      <c r="C6661" s="2"/>
    </row>
    <row r="6662" spans="2:3" hidden="1">
      <c r="B6662" s="2"/>
      <c r="C6662" s="2"/>
    </row>
    <row r="6663" spans="2:3" hidden="1">
      <c r="B6663" s="2"/>
      <c r="C6663" s="2"/>
    </row>
    <row r="6664" spans="2:3" hidden="1">
      <c r="B6664" s="2"/>
      <c r="C6664" s="2"/>
    </row>
    <row r="6665" spans="2:3" hidden="1">
      <c r="B6665" s="2"/>
      <c r="C6665" s="2"/>
    </row>
    <row r="6666" spans="2:3" hidden="1">
      <c r="B6666" s="2"/>
      <c r="C6666" s="2"/>
    </row>
    <row r="6667" spans="2:3" hidden="1">
      <c r="B6667" s="2"/>
      <c r="C6667" s="2"/>
    </row>
    <row r="6668" spans="2:3" hidden="1">
      <c r="B6668" s="2"/>
      <c r="C6668" s="2"/>
    </row>
    <row r="6669" spans="2:3" hidden="1">
      <c r="B6669" s="2"/>
      <c r="C6669" s="2"/>
    </row>
    <row r="6670" spans="2:3" hidden="1">
      <c r="B6670" s="2"/>
      <c r="C6670" s="2"/>
    </row>
    <row r="6671" spans="2:3" hidden="1">
      <c r="B6671" s="2"/>
      <c r="C6671" s="2"/>
    </row>
    <row r="6672" spans="2:3" hidden="1">
      <c r="B6672" s="2"/>
      <c r="C6672" s="2"/>
    </row>
    <row r="6673" spans="2:3" hidden="1">
      <c r="B6673" s="2"/>
      <c r="C6673" s="2"/>
    </row>
    <row r="6674" spans="2:3" hidden="1">
      <c r="B6674" s="2"/>
      <c r="C6674" s="2"/>
    </row>
    <row r="6675" spans="2:3" hidden="1">
      <c r="B6675" s="2"/>
      <c r="C6675" s="2"/>
    </row>
    <row r="6676" spans="2:3" hidden="1">
      <c r="B6676" s="2"/>
      <c r="C6676" s="2"/>
    </row>
    <row r="6677" spans="2:3" hidden="1">
      <c r="B6677" s="2"/>
      <c r="C6677" s="2"/>
    </row>
    <row r="6678" spans="2:3" hidden="1">
      <c r="B6678" s="2"/>
      <c r="C6678" s="2"/>
    </row>
    <row r="6679" spans="2:3" hidden="1">
      <c r="B6679" s="2"/>
      <c r="C6679" s="2"/>
    </row>
    <row r="6680" spans="2:3" hidden="1">
      <c r="B6680" s="2"/>
      <c r="C6680" s="2"/>
    </row>
    <row r="6681" spans="2:3" hidden="1">
      <c r="B6681" s="2"/>
      <c r="C6681" s="2"/>
    </row>
    <row r="6682" spans="2:3" hidden="1">
      <c r="B6682" s="2"/>
      <c r="C6682" s="2"/>
    </row>
    <row r="6683" spans="2:3" hidden="1">
      <c r="B6683" s="2"/>
      <c r="C6683" s="2"/>
    </row>
    <row r="6684" spans="2:3" hidden="1">
      <c r="B6684" s="2"/>
      <c r="C6684" s="2"/>
    </row>
    <row r="6685" spans="2:3" hidden="1">
      <c r="B6685" s="2"/>
      <c r="C6685" s="2"/>
    </row>
    <row r="6686" spans="2:3" hidden="1">
      <c r="B6686" s="2"/>
      <c r="C6686" s="2"/>
    </row>
    <row r="6687" spans="2:3" hidden="1">
      <c r="B6687" s="2"/>
      <c r="C6687" s="2"/>
    </row>
    <row r="6688" spans="2:3" hidden="1">
      <c r="B6688" s="2"/>
      <c r="C6688" s="2"/>
    </row>
    <row r="6689" spans="2:3" hidden="1">
      <c r="B6689" s="2"/>
      <c r="C6689" s="2"/>
    </row>
    <row r="6690" spans="2:3" hidden="1">
      <c r="B6690" s="2"/>
      <c r="C6690" s="2"/>
    </row>
    <row r="6691" spans="2:3" hidden="1">
      <c r="B6691" s="2"/>
      <c r="C6691" s="2"/>
    </row>
    <row r="6692" spans="2:3" hidden="1">
      <c r="B6692" s="2"/>
      <c r="C6692" s="2"/>
    </row>
    <row r="6693" spans="2:3" hidden="1">
      <c r="B6693" s="2"/>
      <c r="C6693" s="2"/>
    </row>
    <row r="6694" spans="2:3" hidden="1">
      <c r="B6694" s="2"/>
      <c r="C6694" s="2"/>
    </row>
    <row r="6695" spans="2:3" hidden="1">
      <c r="B6695" s="2"/>
      <c r="C6695" s="2"/>
    </row>
    <row r="6696" spans="2:3" hidden="1">
      <c r="B6696" s="2"/>
      <c r="C6696" s="2"/>
    </row>
    <row r="6697" spans="2:3" hidden="1">
      <c r="B6697" s="2"/>
      <c r="C6697" s="2"/>
    </row>
    <row r="6698" spans="2:3" hidden="1">
      <c r="B6698" s="2"/>
      <c r="C6698" s="2"/>
    </row>
    <row r="6699" spans="2:3" hidden="1">
      <c r="B6699" s="2"/>
      <c r="C6699" s="2"/>
    </row>
    <row r="6700" spans="2:3" hidden="1">
      <c r="B6700" s="2"/>
      <c r="C6700" s="2"/>
    </row>
    <row r="6701" spans="2:3" hidden="1">
      <c r="B6701" s="2"/>
      <c r="C6701" s="2"/>
    </row>
    <row r="6702" spans="2:3" hidden="1">
      <c r="B6702" s="2"/>
      <c r="C6702" s="2"/>
    </row>
    <row r="6703" spans="2:3" hidden="1">
      <c r="B6703" s="2"/>
      <c r="C6703" s="2"/>
    </row>
    <row r="6704" spans="2:3" hidden="1">
      <c r="B6704" s="2"/>
      <c r="C6704" s="2"/>
    </row>
    <row r="6705" spans="2:3" hidden="1">
      <c r="B6705" s="2"/>
      <c r="C6705" s="2"/>
    </row>
    <row r="6706" spans="2:3" hidden="1">
      <c r="B6706" s="2"/>
      <c r="C6706" s="2"/>
    </row>
    <row r="6707" spans="2:3" hidden="1">
      <c r="B6707" s="2"/>
      <c r="C6707" s="2"/>
    </row>
    <row r="6708" spans="2:3" hidden="1">
      <c r="B6708" s="2"/>
      <c r="C6708" s="2"/>
    </row>
    <row r="6709" spans="2:3" hidden="1">
      <c r="B6709" s="2"/>
      <c r="C6709" s="2"/>
    </row>
    <row r="6710" spans="2:3" hidden="1">
      <c r="B6710" s="2"/>
      <c r="C6710" s="2"/>
    </row>
    <row r="6711" spans="2:3" hidden="1">
      <c r="B6711" s="2"/>
      <c r="C6711" s="2"/>
    </row>
    <row r="6712" spans="2:3" hidden="1">
      <c r="B6712" s="2"/>
      <c r="C6712" s="2"/>
    </row>
    <row r="6713" spans="2:3" hidden="1">
      <c r="B6713" s="2"/>
      <c r="C6713" s="2"/>
    </row>
    <row r="6714" spans="2:3" hidden="1">
      <c r="B6714" s="2"/>
      <c r="C6714" s="2"/>
    </row>
    <row r="6715" spans="2:3" hidden="1">
      <c r="B6715" s="2"/>
      <c r="C6715" s="2"/>
    </row>
    <row r="6716" spans="2:3" hidden="1">
      <c r="B6716" s="2"/>
      <c r="C6716" s="2"/>
    </row>
    <row r="6717" spans="2:3" hidden="1">
      <c r="B6717" s="2"/>
      <c r="C6717" s="2"/>
    </row>
    <row r="6718" spans="2:3" hidden="1">
      <c r="B6718" s="2"/>
      <c r="C6718" s="2"/>
    </row>
    <row r="6719" spans="2:3" hidden="1">
      <c r="B6719" s="2"/>
      <c r="C6719" s="2"/>
    </row>
    <row r="6720" spans="2:3" hidden="1">
      <c r="B6720" s="2"/>
      <c r="C6720" s="2"/>
    </row>
    <row r="6721" spans="2:3" hidden="1">
      <c r="B6721" s="2"/>
      <c r="C6721" s="2"/>
    </row>
    <row r="6722" spans="2:3" hidden="1">
      <c r="B6722" s="2"/>
      <c r="C6722" s="2"/>
    </row>
    <row r="6723" spans="2:3" hidden="1">
      <c r="B6723" s="2"/>
      <c r="C6723" s="2"/>
    </row>
    <row r="6724" spans="2:3" hidden="1">
      <c r="B6724" s="2"/>
      <c r="C6724" s="2"/>
    </row>
    <row r="6725" spans="2:3" hidden="1">
      <c r="B6725" s="2"/>
      <c r="C6725" s="2"/>
    </row>
    <row r="6726" spans="2:3" hidden="1">
      <c r="B6726" s="2"/>
      <c r="C6726" s="2"/>
    </row>
    <row r="6727" spans="2:3" hidden="1">
      <c r="B6727" s="2"/>
      <c r="C6727" s="2"/>
    </row>
    <row r="6728" spans="2:3" hidden="1">
      <c r="B6728" s="2"/>
      <c r="C6728" s="2"/>
    </row>
    <row r="6729" spans="2:3" hidden="1">
      <c r="B6729" s="2"/>
      <c r="C6729" s="2"/>
    </row>
    <row r="6730" spans="2:3" hidden="1">
      <c r="B6730" s="2"/>
      <c r="C6730" s="2"/>
    </row>
    <row r="6731" spans="2:3" hidden="1">
      <c r="B6731" s="2"/>
      <c r="C6731" s="2"/>
    </row>
    <row r="6732" spans="2:3" hidden="1">
      <c r="B6732" s="2"/>
      <c r="C6732" s="2"/>
    </row>
    <row r="6733" spans="2:3" hidden="1">
      <c r="B6733" s="2"/>
      <c r="C6733" s="2"/>
    </row>
    <row r="6734" spans="2:3" hidden="1">
      <c r="B6734" s="2"/>
      <c r="C6734" s="2"/>
    </row>
    <row r="6735" spans="2:3" hidden="1">
      <c r="B6735" s="2"/>
      <c r="C6735" s="2"/>
    </row>
    <row r="6736" spans="2:3" hidden="1">
      <c r="B6736" s="2"/>
      <c r="C6736" s="2"/>
    </row>
    <row r="6737" spans="2:3" hidden="1">
      <c r="B6737" s="2"/>
      <c r="C6737" s="2"/>
    </row>
    <row r="6738" spans="2:3" hidden="1">
      <c r="B6738" s="2"/>
      <c r="C6738" s="2"/>
    </row>
    <row r="6739" spans="2:3" hidden="1">
      <c r="B6739" s="2"/>
      <c r="C6739" s="2"/>
    </row>
    <row r="6740" spans="2:3" hidden="1">
      <c r="B6740" s="2"/>
      <c r="C6740" s="2"/>
    </row>
    <row r="6741" spans="2:3" hidden="1">
      <c r="B6741" s="2"/>
      <c r="C6741" s="2"/>
    </row>
    <row r="6742" spans="2:3" hidden="1">
      <c r="B6742" s="2"/>
      <c r="C6742" s="2"/>
    </row>
    <row r="6743" spans="2:3" hidden="1">
      <c r="B6743" s="2"/>
      <c r="C6743" s="2"/>
    </row>
    <row r="6744" spans="2:3" hidden="1">
      <c r="B6744" s="2"/>
      <c r="C6744" s="2"/>
    </row>
    <row r="6745" spans="2:3" hidden="1">
      <c r="B6745" s="2"/>
      <c r="C6745" s="2"/>
    </row>
    <row r="6746" spans="2:3" hidden="1">
      <c r="B6746" s="2"/>
      <c r="C6746" s="2"/>
    </row>
    <row r="6747" spans="2:3" hidden="1">
      <c r="B6747" s="2"/>
      <c r="C6747" s="2"/>
    </row>
    <row r="6748" spans="2:3" hidden="1">
      <c r="B6748" s="2"/>
      <c r="C6748" s="2"/>
    </row>
    <row r="6749" spans="2:3" hidden="1">
      <c r="B6749" s="2"/>
      <c r="C6749" s="2"/>
    </row>
    <row r="6750" spans="2:3" hidden="1">
      <c r="B6750" s="2"/>
      <c r="C6750" s="2"/>
    </row>
    <row r="6751" spans="2:3" hidden="1">
      <c r="B6751" s="2"/>
      <c r="C6751" s="2"/>
    </row>
    <row r="6752" spans="2:3" hidden="1">
      <c r="B6752" s="2"/>
      <c r="C6752" s="2"/>
    </row>
    <row r="6753" spans="2:3" hidden="1">
      <c r="B6753" s="2"/>
      <c r="C6753" s="2"/>
    </row>
    <row r="6754" spans="2:3" hidden="1">
      <c r="B6754" s="2"/>
      <c r="C6754" s="2"/>
    </row>
    <row r="6755" spans="2:3" hidden="1">
      <c r="B6755" s="2"/>
      <c r="C6755" s="2"/>
    </row>
    <row r="6756" spans="2:3" hidden="1">
      <c r="B6756" s="2"/>
      <c r="C6756" s="2"/>
    </row>
    <row r="6757" spans="2:3" hidden="1">
      <c r="B6757" s="2"/>
      <c r="C6757" s="2"/>
    </row>
    <row r="6758" spans="2:3" hidden="1">
      <c r="B6758" s="2"/>
      <c r="C6758" s="2"/>
    </row>
    <row r="6759" spans="2:3" hidden="1">
      <c r="B6759" s="2"/>
      <c r="C6759" s="2"/>
    </row>
    <row r="6760" spans="2:3" hidden="1">
      <c r="B6760" s="2"/>
      <c r="C6760" s="2"/>
    </row>
    <row r="6761" spans="2:3" hidden="1">
      <c r="B6761" s="2"/>
      <c r="C6761" s="2"/>
    </row>
    <row r="6762" spans="2:3" hidden="1">
      <c r="B6762" s="2"/>
      <c r="C6762" s="2"/>
    </row>
    <row r="6763" spans="2:3" hidden="1">
      <c r="B6763" s="2"/>
      <c r="C6763" s="2"/>
    </row>
    <row r="6764" spans="2:3" hidden="1">
      <c r="B6764" s="2"/>
      <c r="C6764" s="2"/>
    </row>
    <row r="6765" spans="2:3" hidden="1">
      <c r="B6765" s="2"/>
      <c r="C6765" s="2"/>
    </row>
    <row r="6766" spans="2:3" hidden="1">
      <c r="B6766" s="2"/>
      <c r="C6766" s="2"/>
    </row>
    <row r="6767" spans="2:3" hidden="1">
      <c r="B6767" s="2"/>
      <c r="C6767" s="2"/>
    </row>
    <row r="6768" spans="2:3" hidden="1">
      <c r="B6768" s="2"/>
      <c r="C6768" s="2"/>
    </row>
    <row r="6769" spans="2:3" hidden="1">
      <c r="B6769" s="2"/>
      <c r="C6769" s="2"/>
    </row>
    <row r="6770" spans="2:3" hidden="1">
      <c r="B6770" s="2"/>
      <c r="C6770" s="2"/>
    </row>
    <row r="6771" spans="2:3" hidden="1">
      <c r="B6771" s="2"/>
      <c r="C6771" s="2"/>
    </row>
    <row r="6772" spans="2:3" hidden="1">
      <c r="B6772" s="2"/>
      <c r="C6772" s="2"/>
    </row>
    <row r="6773" spans="2:3" hidden="1">
      <c r="B6773" s="2"/>
      <c r="C6773" s="2"/>
    </row>
    <row r="6774" spans="2:3" hidden="1">
      <c r="B6774" s="2"/>
      <c r="C6774" s="2"/>
    </row>
    <row r="6775" spans="2:3" hidden="1">
      <c r="B6775" s="2"/>
      <c r="C6775" s="2"/>
    </row>
    <row r="6776" spans="2:3" hidden="1">
      <c r="B6776" s="2"/>
      <c r="C6776" s="2"/>
    </row>
    <row r="6777" spans="2:3" hidden="1">
      <c r="B6777" s="2"/>
      <c r="C6777" s="2"/>
    </row>
    <row r="6778" spans="2:3" hidden="1">
      <c r="B6778" s="2"/>
      <c r="C6778" s="2"/>
    </row>
    <row r="6779" spans="2:3" hidden="1">
      <c r="B6779" s="2"/>
      <c r="C6779" s="2"/>
    </row>
    <row r="6780" spans="2:3" hidden="1">
      <c r="B6780" s="2"/>
      <c r="C6780" s="2"/>
    </row>
    <row r="6781" spans="2:3" hidden="1">
      <c r="B6781" s="2"/>
      <c r="C6781" s="2"/>
    </row>
    <row r="6782" spans="2:3" hidden="1">
      <c r="B6782" s="2"/>
      <c r="C6782" s="2"/>
    </row>
    <row r="6783" spans="2:3" hidden="1">
      <c r="B6783" s="2"/>
      <c r="C6783" s="2"/>
    </row>
    <row r="6784" spans="2:3" hidden="1">
      <c r="B6784" s="2"/>
      <c r="C6784" s="2"/>
    </row>
    <row r="6785" spans="2:3" hidden="1">
      <c r="B6785" s="2"/>
      <c r="C6785" s="2"/>
    </row>
    <row r="6786" spans="2:3" hidden="1">
      <c r="B6786" s="2"/>
      <c r="C6786" s="2"/>
    </row>
    <row r="6787" spans="2:3" hidden="1">
      <c r="B6787" s="2"/>
      <c r="C6787" s="2"/>
    </row>
    <row r="6788" spans="2:3" hidden="1">
      <c r="B6788" s="2"/>
      <c r="C6788" s="2"/>
    </row>
    <row r="6789" spans="2:3" hidden="1">
      <c r="B6789" s="2"/>
      <c r="C6789" s="2"/>
    </row>
    <row r="6790" spans="2:3" hidden="1">
      <c r="B6790" s="2"/>
      <c r="C6790" s="2"/>
    </row>
    <row r="6791" spans="2:3" hidden="1">
      <c r="B6791" s="2"/>
      <c r="C6791" s="2"/>
    </row>
    <row r="6792" spans="2:3" hidden="1">
      <c r="B6792" s="2"/>
      <c r="C6792" s="2"/>
    </row>
    <row r="6793" spans="2:3" hidden="1">
      <c r="B6793" s="2"/>
      <c r="C6793" s="2"/>
    </row>
    <row r="6794" spans="2:3" hidden="1">
      <c r="B6794" s="2"/>
      <c r="C6794" s="2"/>
    </row>
    <row r="6795" spans="2:3" hidden="1">
      <c r="B6795" s="2"/>
      <c r="C6795" s="2"/>
    </row>
    <row r="6796" spans="2:3" hidden="1">
      <c r="B6796" s="2"/>
      <c r="C6796" s="2"/>
    </row>
    <row r="6797" spans="2:3" hidden="1">
      <c r="B6797" s="2"/>
      <c r="C6797" s="2"/>
    </row>
    <row r="6798" spans="2:3" hidden="1">
      <c r="B6798" s="2"/>
      <c r="C6798" s="2"/>
    </row>
    <row r="6799" spans="2:3" hidden="1">
      <c r="B6799" s="2"/>
      <c r="C6799" s="2"/>
    </row>
    <row r="6800" spans="2:3" hidden="1">
      <c r="B6800" s="2"/>
      <c r="C6800" s="2"/>
    </row>
    <row r="6801" spans="2:3" hidden="1">
      <c r="B6801" s="2"/>
      <c r="C6801" s="2"/>
    </row>
    <row r="6802" spans="2:3" hidden="1">
      <c r="B6802" s="2"/>
      <c r="C6802" s="2"/>
    </row>
    <row r="6803" spans="2:3" hidden="1">
      <c r="B6803" s="2"/>
      <c r="C6803" s="2"/>
    </row>
    <row r="6804" spans="2:3" hidden="1">
      <c r="B6804" s="2"/>
      <c r="C6804" s="2"/>
    </row>
    <row r="6805" spans="2:3" hidden="1">
      <c r="B6805" s="2"/>
      <c r="C6805" s="2"/>
    </row>
    <row r="6806" spans="2:3" hidden="1">
      <c r="B6806" s="2"/>
      <c r="C6806" s="2"/>
    </row>
    <row r="6807" spans="2:3" hidden="1">
      <c r="B6807" s="2"/>
      <c r="C6807" s="2"/>
    </row>
    <row r="6808" spans="2:3" hidden="1">
      <c r="B6808" s="2"/>
      <c r="C6808" s="2"/>
    </row>
    <row r="6809" spans="2:3" hidden="1">
      <c r="B6809" s="2"/>
      <c r="C6809" s="2"/>
    </row>
    <row r="6810" spans="2:3" hidden="1">
      <c r="B6810" s="2"/>
      <c r="C6810" s="2"/>
    </row>
    <row r="6811" spans="2:3" hidden="1">
      <c r="B6811" s="2"/>
      <c r="C6811" s="2"/>
    </row>
    <row r="6812" spans="2:3" hidden="1">
      <c r="B6812" s="2"/>
      <c r="C6812" s="2"/>
    </row>
    <row r="6813" spans="2:3" hidden="1">
      <c r="B6813" s="2"/>
      <c r="C6813" s="2"/>
    </row>
    <row r="6814" spans="2:3" hidden="1">
      <c r="B6814" s="2"/>
      <c r="C6814" s="2"/>
    </row>
    <row r="6815" spans="2:3" hidden="1">
      <c r="B6815" s="2"/>
      <c r="C6815" s="2"/>
    </row>
    <row r="6816" spans="2:3" hidden="1">
      <c r="B6816" s="2"/>
      <c r="C6816" s="2"/>
    </row>
    <row r="6817" spans="2:3" hidden="1">
      <c r="B6817" s="2"/>
      <c r="C6817" s="2"/>
    </row>
    <row r="6818" spans="2:3" hidden="1">
      <c r="B6818" s="2"/>
      <c r="C6818" s="2"/>
    </row>
    <row r="6819" spans="2:3" hidden="1">
      <c r="B6819" s="2"/>
      <c r="C6819" s="2"/>
    </row>
    <row r="6820" spans="2:3" hidden="1">
      <c r="B6820" s="2"/>
      <c r="C6820" s="2"/>
    </row>
    <row r="6821" spans="2:3" hidden="1">
      <c r="B6821" s="2"/>
      <c r="C6821" s="2"/>
    </row>
    <row r="6822" spans="2:3" hidden="1">
      <c r="B6822" s="2"/>
      <c r="C6822" s="2"/>
    </row>
    <row r="6823" spans="2:3" hidden="1">
      <c r="B6823" s="2"/>
      <c r="C6823" s="2"/>
    </row>
    <row r="6824" spans="2:3" hidden="1">
      <c r="B6824" s="2"/>
      <c r="C6824" s="2"/>
    </row>
    <row r="6825" spans="2:3" hidden="1">
      <c r="B6825" s="2"/>
      <c r="C6825" s="2"/>
    </row>
    <row r="6826" spans="2:3" hidden="1">
      <c r="B6826" s="2"/>
      <c r="C6826" s="2"/>
    </row>
    <row r="6827" spans="2:3" hidden="1">
      <c r="B6827" s="2"/>
      <c r="C6827" s="2"/>
    </row>
    <row r="6828" spans="2:3" hidden="1">
      <c r="B6828" s="2"/>
      <c r="C6828" s="2"/>
    </row>
    <row r="6829" spans="2:3" hidden="1">
      <c r="B6829" s="2"/>
      <c r="C6829" s="2"/>
    </row>
    <row r="6830" spans="2:3" hidden="1">
      <c r="B6830" s="2"/>
      <c r="C6830" s="2"/>
    </row>
    <row r="6831" spans="2:3" hidden="1">
      <c r="B6831" s="2"/>
      <c r="C6831" s="2"/>
    </row>
    <row r="6832" spans="2:3" hidden="1">
      <c r="B6832" s="2"/>
      <c r="C6832" s="2"/>
    </row>
    <row r="6833" spans="2:3" hidden="1">
      <c r="B6833" s="2"/>
      <c r="C6833" s="2"/>
    </row>
    <row r="6834" spans="2:3" hidden="1">
      <c r="B6834" s="2"/>
      <c r="C6834" s="2"/>
    </row>
    <row r="6835" spans="2:3" hidden="1">
      <c r="B6835" s="2"/>
      <c r="C6835" s="2"/>
    </row>
    <row r="6836" spans="2:3" hidden="1">
      <c r="B6836" s="2"/>
      <c r="C6836" s="2"/>
    </row>
    <row r="6837" spans="2:3" hidden="1">
      <c r="B6837" s="2"/>
      <c r="C6837" s="2"/>
    </row>
    <row r="6838" spans="2:3" hidden="1">
      <c r="B6838" s="2"/>
      <c r="C6838" s="2"/>
    </row>
    <row r="6839" spans="2:3" hidden="1">
      <c r="B6839" s="2"/>
      <c r="C6839" s="2"/>
    </row>
    <row r="6840" spans="2:3" hidden="1">
      <c r="B6840" s="2"/>
      <c r="C6840" s="2"/>
    </row>
    <row r="6841" spans="2:3" hidden="1">
      <c r="B6841" s="2"/>
      <c r="C6841" s="2"/>
    </row>
    <row r="6842" spans="2:3" hidden="1">
      <c r="B6842" s="2"/>
      <c r="C6842" s="2"/>
    </row>
    <row r="6843" spans="2:3" hidden="1">
      <c r="B6843" s="2"/>
      <c r="C6843" s="2"/>
    </row>
    <row r="6844" spans="2:3" hidden="1">
      <c r="B6844" s="2"/>
      <c r="C6844" s="2"/>
    </row>
    <row r="6845" spans="2:3" hidden="1">
      <c r="B6845" s="2"/>
      <c r="C6845" s="2"/>
    </row>
    <row r="6846" spans="2:3" hidden="1">
      <c r="B6846" s="2"/>
      <c r="C6846" s="2"/>
    </row>
    <row r="6847" spans="2:3" hidden="1">
      <c r="B6847" s="2"/>
      <c r="C6847" s="2"/>
    </row>
    <row r="6848" spans="2:3" hidden="1">
      <c r="B6848" s="2"/>
      <c r="C6848" s="2"/>
    </row>
    <row r="6849" spans="2:3" hidden="1">
      <c r="B6849" s="2"/>
      <c r="C6849" s="2"/>
    </row>
    <row r="6850" spans="2:3" hidden="1">
      <c r="B6850" s="2"/>
      <c r="C6850" s="2"/>
    </row>
    <row r="6851" spans="2:3" hidden="1">
      <c r="B6851" s="2"/>
      <c r="C6851" s="2"/>
    </row>
    <row r="6852" spans="2:3" hidden="1">
      <c r="B6852" s="2"/>
      <c r="C6852" s="2"/>
    </row>
    <row r="6853" spans="2:3" hidden="1">
      <c r="B6853" s="2"/>
      <c r="C6853" s="2"/>
    </row>
    <row r="6854" spans="2:3" hidden="1">
      <c r="B6854" s="2"/>
      <c r="C6854" s="2"/>
    </row>
    <row r="6855" spans="2:3" hidden="1">
      <c r="B6855" s="2"/>
      <c r="C6855" s="2"/>
    </row>
    <row r="6856" spans="2:3" hidden="1">
      <c r="B6856" s="2"/>
      <c r="C6856" s="2"/>
    </row>
    <row r="6857" spans="2:3" hidden="1">
      <c r="B6857" s="2"/>
      <c r="C6857" s="2"/>
    </row>
    <row r="6858" spans="2:3" hidden="1">
      <c r="B6858" s="2"/>
      <c r="C6858" s="2"/>
    </row>
    <row r="6859" spans="2:3" hidden="1">
      <c r="B6859" s="2"/>
      <c r="C6859" s="2"/>
    </row>
    <row r="6860" spans="2:3" hidden="1">
      <c r="B6860" s="2"/>
      <c r="C6860" s="2"/>
    </row>
    <row r="6861" spans="2:3" hidden="1">
      <c r="B6861" s="2"/>
      <c r="C6861" s="2"/>
    </row>
    <row r="6862" spans="2:3" hidden="1">
      <c r="B6862" s="2"/>
      <c r="C6862" s="2"/>
    </row>
    <row r="6863" spans="2:3" hidden="1">
      <c r="B6863" s="2"/>
      <c r="C6863" s="2"/>
    </row>
    <row r="6864" spans="2:3" hidden="1">
      <c r="B6864" s="2"/>
      <c r="C6864" s="2"/>
    </row>
    <row r="6865" spans="2:3" hidden="1">
      <c r="B6865" s="2"/>
      <c r="C6865" s="2"/>
    </row>
    <row r="6866" spans="2:3" hidden="1">
      <c r="B6866" s="2"/>
      <c r="C6866" s="2"/>
    </row>
    <row r="6867" spans="2:3" hidden="1">
      <c r="B6867" s="2"/>
      <c r="C6867" s="2"/>
    </row>
    <row r="6868" spans="2:3" hidden="1">
      <c r="B6868" s="2"/>
      <c r="C6868" s="2"/>
    </row>
    <row r="6869" spans="2:3" hidden="1">
      <c r="B6869" s="2"/>
      <c r="C6869" s="2"/>
    </row>
    <row r="6870" spans="2:3" hidden="1">
      <c r="B6870" s="2"/>
      <c r="C6870" s="2"/>
    </row>
    <row r="6871" spans="2:3" hidden="1">
      <c r="B6871" s="2"/>
      <c r="C6871" s="2"/>
    </row>
    <row r="6872" spans="2:3" hidden="1">
      <c r="B6872" s="2"/>
      <c r="C6872" s="2"/>
    </row>
    <row r="6873" spans="2:3" hidden="1">
      <c r="B6873" s="2"/>
      <c r="C6873" s="2"/>
    </row>
    <row r="6874" spans="2:3" hidden="1">
      <c r="B6874" s="2"/>
      <c r="C6874" s="2"/>
    </row>
    <row r="6875" spans="2:3" hidden="1">
      <c r="B6875" s="2"/>
      <c r="C6875" s="2"/>
    </row>
    <row r="6876" spans="2:3" hidden="1">
      <c r="B6876" s="2"/>
      <c r="C6876" s="2"/>
    </row>
    <row r="6877" spans="2:3" hidden="1">
      <c r="B6877" s="2"/>
      <c r="C6877" s="2"/>
    </row>
    <row r="6878" spans="2:3" hidden="1">
      <c r="B6878" s="2"/>
      <c r="C6878" s="2"/>
    </row>
    <row r="6879" spans="2:3" hidden="1">
      <c r="B6879" s="2"/>
      <c r="C6879" s="2"/>
    </row>
    <row r="6880" spans="2:3" hidden="1">
      <c r="B6880" s="2"/>
      <c r="C6880" s="2"/>
    </row>
    <row r="6881" spans="2:3" hidden="1">
      <c r="B6881" s="2"/>
      <c r="C6881" s="2"/>
    </row>
    <row r="6882" spans="2:3" hidden="1">
      <c r="B6882" s="2"/>
      <c r="C6882" s="2"/>
    </row>
    <row r="6883" spans="2:3" hidden="1">
      <c r="B6883" s="2"/>
      <c r="C6883" s="2"/>
    </row>
    <row r="6884" spans="2:3" hidden="1">
      <c r="B6884" s="2"/>
      <c r="C6884" s="2"/>
    </row>
    <row r="6885" spans="2:3" hidden="1">
      <c r="B6885" s="2"/>
      <c r="C6885" s="2"/>
    </row>
    <row r="6886" spans="2:3" hidden="1">
      <c r="B6886" s="2"/>
      <c r="C6886" s="2"/>
    </row>
    <row r="6887" spans="2:3" hidden="1">
      <c r="B6887" s="2"/>
      <c r="C6887" s="2"/>
    </row>
    <row r="6888" spans="2:3" hidden="1">
      <c r="B6888" s="2"/>
      <c r="C6888" s="2"/>
    </row>
    <row r="6889" spans="2:3" hidden="1">
      <c r="B6889" s="2"/>
      <c r="C6889" s="2"/>
    </row>
    <row r="6890" spans="2:3" hidden="1">
      <c r="B6890" s="2"/>
      <c r="C6890" s="2"/>
    </row>
    <row r="6891" spans="2:3" hidden="1">
      <c r="B6891" s="2"/>
      <c r="C6891" s="2"/>
    </row>
    <row r="6892" spans="2:3" hidden="1">
      <c r="B6892" s="2"/>
      <c r="C6892" s="2"/>
    </row>
    <row r="6893" spans="2:3" hidden="1">
      <c r="B6893" s="2"/>
      <c r="C6893" s="2"/>
    </row>
    <row r="6894" spans="2:3" hidden="1">
      <c r="B6894" s="2"/>
      <c r="C6894" s="2"/>
    </row>
    <row r="6895" spans="2:3" hidden="1">
      <c r="B6895" s="2"/>
      <c r="C6895" s="2"/>
    </row>
    <row r="6896" spans="2:3" hidden="1">
      <c r="B6896" s="2"/>
      <c r="C6896" s="2"/>
    </row>
    <row r="6897" spans="2:3" hidden="1">
      <c r="B6897" s="2"/>
      <c r="C6897" s="2"/>
    </row>
    <row r="6898" spans="2:3" hidden="1">
      <c r="B6898" s="2"/>
      <c r="C6898" s="2"/>
    </row>
    <row r="6899" spans="2:3" hidden="1">
      <c r="B6899" s="2"/>
      <c r="C6899" s="2"/>
    </row>
    <row r="6900" spans="2:3" hidden="1">
      <c r="B6900" s="2"/>
      <c r="C6900" s="2"/>
    </row>
    <row r="6901" spans="2:3" hidden="1">
      <c r="B6901" s="2"/>
      <c r="C6901" s="2"/>
    </row>
    <row r="6902" spans="2:3" hidden="1">
      <c r="B6902" s="2"/>
      <c r="C6902" s="2"/>
    </row>
    <row r="6903" spans="2:3" hidden="1">
      <c r="B6903" s="2"/>
      <c r="C6903" s="2"/>
    </row>
    <row r="6904" spans="2:3" hidden="1">
      <c r="B6904" s="2"/>
      <c r="C6904" s="2"/>
    </row>
    <row r="6905" spans="2:3" hidden="1">
      <c r="B6905" s="2"/>
      <c r="C6905" s="2"/>
    </row>
    <row r="6906" spans="2:3" hidden="1">
      <c r="B6906" s="2"/>
      <c r="C6906" s="2"/>
    </row>
    <row r="6907" spans="2:3" hidden="1">
      <c r="B6907" s="2"/>
      <c r="C6907" s="2"/>
    </row>
    <row r="6908" spans="2:3" hidden="1">
      <c r="B6908" s="2"/>
      <c r="C6908" s="2"/>
    </row>
    <row r="6909" spans="2:3" hidden="1">
      <c r="B6909" s="2"/>
      <c r="C6909" s="2"/>
    </row>
    <row r="6910" spans="2:3" hidden="1">
      <c r="B6910" s="2"/>
      <c r="C6910" s="2"/>
    </row>
    <row r="6911" spans="2:3" hidden="1">
      <c r="B6911" s="2"/>
      <c r="C6911" s="2"/>
    </row>
    <row r="6912" spans="2:3" hidden="1">
      <c r="B6912" s="2"/>
      <c r="C6912" s="2"/>
    </row>
    <row r="6913" spans="2:3" hidden="1">
      <c r="B6913" s="2"/>
      <c r="C6913" s="2"/>
    </row>
    <row r="6914" spans="2:3" hidden="1">
      <c r="B6914" s="2"/>
      <c r="C6914" s="2"/>
    </row>
    <row r="6915" spans="2:3" hidden="1">
      <c r="B6915" s="2"/>
      <c r="C6915" s="2"/>
    </row>
    <row r="6916" spans="2:3" hidden="1">
      <c r="B6916" s="2"/>
      <c r="C6916" s="2"/>
    </row>
    <row r="6917" spans="2:3" hidden="1">
      <c r="B6917" s="2"/>
      <c r="C6917" s="2"/>
    </row>
    <row r="6918" spans="2:3" hidden="1">
      <c r="B6918" s="2"/>
      <c r="C6918" s="2"/>
    </row>
    <row r="6919" spans="2:3" hidden="1">
      <c r="B6919" s="2"/>
      <c r="C6919" s="2"/>
    </row>
    <row r="6920" spans="2:3" hidden="1">
      <c r="B6920" s="2"/>
      <c r="C6920" s="2"/>
    </row>
    <row r="6921" spans="2:3" hidden="1">
      <c r="B6921" s="2"/>
      <c r="C6921" s="2"/>
    </row>
    <row r="6922" spans="2:3" hidden="1">
      <c r="B6922" s="2"/>
      <c r="C6922" s="2"/>
    </row>
    <row r="6923" spans="2:3" hidden="1">
      <c r="B6923" s="2"/>
      <c r="C6923" s="2"/>
    </row>
    <row r="6924" spans="2:3" hidden="1">
      <c r="B6924" s="2"/>
      <c r="C6924" s="2"/>
    </row>
    <row r="6925" spans="2:3" hidden="1">
      <c r="B6925" s="2"/>
      <c r="C6925" s="2"/>
    </row>
    <row r="6926" spans="2:3" hidden="1">
      <c r="B6926" s="2"/>
      <c r="C6926" s="2"/>
    </row>
    <row r="6927" spans="2:3" hidden="1">
      <c r="B6927" s="2"/>
      <c r="C6927" s="2"/>
    </row>
    <row r="6928" spans="2:3" hidden="1">
      <c r="B6928" s="2"/>
      <c r="C6928" s="2"/>
    </row>
    <row r="6929" spans="2:3" hidden="1">
      <c r="B6929" s="2"/>
      <c r="C6929" s="2"/>
    </row>
    <row r="6930" spans="2:3" hidden="1">
      <c r="B6930" s="2"/>
      <c r="C6930" s="2"/>
    </row>
    <row r="6931" spans="2:3" hidden="1">
      <c r="B6931" s="2"/>
      <c r="C6931" s="2"/>
    </row>
    <row r="6932" spans="2:3" hidden="1">
      <c r="B6932" s="2"/>
      <c r="C6932" s="2"/>
    </row>
    <row r="6933" spans="2:3" hidden="1">
      <c r="B6933" s="2"/>
      <c r="C6933" s="2"/>
    </row>
    <row r="6934" spans="2:3" hidden="1">
      <c r="B6934" s="2"/>
      <c r="C6934" s="2"/>
    </row>
    <row r="6935" spans="2:3" hidden="1">
      <c r="B6935" s="2"/>
      <c r="C6935" s="2"/>
    </row>
    <row r="6936" spans="2:3" hidden="1">
      <c r="B6936" s="2"/>
      <c r="C6936" s="2"/>
    </row>
    <row r="6937" spans="2:3" hidden="1">
      <c r="B6937" s="2"/>
      <c r="C6937" s="2"/>
    </row>
    <row r="6938" spans="2:3" hidden="1">
      <c r="B6938" s="2"/>
      <c r="C6938" s="2"/>
    </row>
    <row r="6939" spans="2:3" hidden="1">
      <c r="B6939" s="2"/>
      <c r="C6939" s="2"/>
    </row>
    <row r="6940" spans="2:3" hidden="1">
      <c r="B6940" s="2"/>
      <c r="C6940" s="2"/>
    </row>
    <row r="6941" spans="2:3" hidden="1">
      <c r="B6941" s="2"/>
      <c r="C6941" s="2"/>
    </row>
    <row r="6942" spans="2:3" hidden="1">
      <c r="B6942" s="2"/>
      <c r="C6942" s="2"/>
    </row>
    <row r="6943" spans="2:3" hidden="1">
      <c r="B6943" s="2"/>
      <c r="C6943" s="2"/>
    </row>
    <row r="6944" spans="2:3" hidden="1">
      <c r="B6944" s="2"/>
      <c r="C6944" s="2"/>
    </row>
    <row r="6945" spans="2:3" hidden="1">
      <c r="B6945" s="2"/>
      <c r="C6945" s="2"/>
    </row>
    <row r="6946" spans="2:3" hidden="1">
      <c r="B6946" s="2"/>
      <c r="C6946" s="2"/>
    </row>
    <row r="6947" spans="2:3" hidden="1">
      <c r="B6947" s="2"/>
      <c r="C6947" s="2"/>
    </row>
    <row r="6948" spans="2:3" hidden="1">
      <c r="B6948" s="2"/>
      <c r="C6948" s="2"/>
    </row>
    <row r="6949" spans="2:3" hidden="1">
      <c r="B6949" s="2"/>
      <c r="C6949" s="2"/>
    </row>
    <row r="6950" spans="2:3" hidden="1">
      <c r="B6950" s="2"/>
      <c r="C6950" s="2"/>
    </row>
    <row r="6951" spans="2:3" hidden="1">
      <c r="B6951" s="2"/>
      <c r="C6951" s="2"/>
    </row>
    <row r="6952" spans="2:3" hidden="1">
      <c r="B6952" s="2"/>
      <c r="C6952" s="2"/>
    </row>
    <row r="6953" spans="2:3" hidden="1">
      <c r="B6953" s="2"/>
      <c r="C6953" s="2"/>
    </row>
    <row r="6954" spans="2:3" hidden="1">
      <c r="B6954" s="2"/>
      <c r="C6954" s="2"/>
    </row>
    <row r="6955" spans="2:3" hidden="1">
      <c r="B6955" s="2"/>
      <c r="C6955" s="2"/>
    </row>
    <row r="6956" spans="2:3" hidden="1">
      <c r="B6956" s="2"/>
      <c r="C6956" s="2"/>
    </row>
    <row r="6957" spans="2:3" hidden="1">
      <c r="B6957" s="2"/>
      <c r="C6957" s="2"/>
    </row>
    <row r="6958" spans="2:3" hidden="1">
      <c r="B6958" s="2"/>
      <c r="C6958" s="2"/>
    </row>
    <row r="6959" spans="2:3" hidden="1">
      <c r="B6959" s="2"/>
      <c r="C6959" s="2"/>
    </row>
    <row r="6960" spans="2:3" hidden="1">
      <c r="B6960" s="2"/>
      <c r="C6960" s="2"/>
    </row>
    <row r="6961" spans="2:3" hidden="1">
      <c r="B6961" s="2"/>
      <c r="C6961" s="2"/>
    </row>
    <row r="6962" spans="2:3" hidden="1">
      <c r="B6962" s="2"/>
      <c r="C6962" s="2"/>
    </row>
    <row r="6963" spans="2:3" hidden="1">
      <c r="B6963" s="2"/>
      <c r="C6963" s="2"/>
    </row>
    <row r="6964" spans="2:3" hidden="1">
      <c r="B6964" s="2"/>
      <c r="C6964" s="2"/>
    </row>
    <row r="6965" spans="2:3" hidden="1">
      <c r="B6965" s="2"/>
      <c r="C6965" s="2"/>
    </row>
    <row r="6966" spans="2:3" hidden="1">
      <c r="B6966" s="2"/>
      <c r="C6966" s="2"/>
    </row>
    <row r="6967" spans="2:3" hidden="1">
      <c r="B6967" s="2"/>
      <c r="C6967" s="2"/>
    </row>
    <row r="6968" spans="2:3" hidden="1">
      <c r="B6968" s="2"/>
      <c r="C6968" s="2"/>
    </row>
    <row r="6969" spans="2:3" hidden="1">
      <c r="B6969" s="2"/>
      <c r="C6969" s="2"/>
    </row>
    <row r="6970" spans="2:3" hidden="1">
      <c r="B6970" s="2"/>
      <c r="C6970" s="2"/>
    </row>
    <row r="6971" spans="2:3" hidden="1">
      <c r="B6971" s="2"/>
      <c r="C6971" s="2"/>
    </row>
    <row r="6972" spans="2:3" hidden="1">
      <c r="B6972" s="2"/>
      <c r="C6972" s="2"/>
    </row>
    <row r="6973" spans="2:3" hidden="1">
      <c r="B6973" s="2"/>
      <c r="C6973" s="2"/>
    </row>
    <row r="6974" spans="2:3" hidden="1">
      <c r="B6974" s="2"/>
      <c r="C6974" s="2"/>
    </row>
    <row r="6975" spans="2:3" hidden="1">
      <c r="B6975" s="2"/>
      <c r="C6975" s="2"/>
    </row>
    <row r="6976" spans="2:3" hidden="1">
      <c r="B6976" s="2"/>
      <c r="C6976" s="2"/>
    </row>
    <row r="6977" spans="2:3" hidden="1">
      <c r="B6977" s="2"/>
      <c r="C6977" s="2"/>
    </row>
    <row r="6978" spans="2:3" hidden="1">
      <c r="B6978" s="2"/>
      <c r="C6978" s="2"/>
    </row>
    <row r="6979" spans="2:3" hidden="1">
      <c r="B6979" s="2"/>
      <c r="C6979" s="2"/>
    </row>
    <row r="6980" spans="2:3" hidden="1">
      <c r="B6980" s="2"/>
      <c r="C6980" s="2"/>
    </row>
    <row r="6981" spans="2:3" hidden="1">
      <c r="B6981" s="2"/>
      <c r="C6981" s="2"/>
    </row>
    <row r="6982" spans="2:3" hidden="1">
      <c r="B6982" s="2"/>
      <c r="C6982" s="2"/>
    </row>
    <row r="6983" spans="2:3" hidden="1">
      <c r="B6983" s="2"/>
      <c r="C6983" s="2"/>
    </row>
    <row r="6984" spans="2:3" hidden="1">
      <c r="B6984" s="2"/>
      <c r="C6984" s="2"/>
    </row>
    <row r="6985" spans="2:3" hidden="1">
      <c r="B6985" s="2"/>
      <c r="C6985" s="2"/>
    </row>
    <row r="6986" spans="2:3" hidden="1">
      <c r="B6986" s="2"/>
      <c r="C6986" s="2"/>
    </row>
    <row r="6987" spans="2:3" hidden="1">
      <c r="B6987" s="2"/>
      <c r="C6987" s="2"/>
    </row>
    <row r="6988" spans="2:3" hidden="1">
      <c r="B6988" s="2"/>
      <c r="C6988" s="2"/>
    </row>
    <row r="6989" spans="2:3" hidden="1">
      <c r="B6989" s="2"/>
      <c r="C6989" s="2"/>
    </row>
    <row r="6990" spans="2:3" hidden="1">
      <c r="B6990" s="2"/>
      <c r="C6990" s="2"/>
    </row>
    <row r="6991" spans="2:3" hidden="1">
      <c r="B6991" s="2"/>
      <c r="C6991" s="2"/>
    </row>
    <row r="6992" spans="2:3" hidden="1">
      <c r="B6992" s="2"/>
      <c r="C6992" s="2"/>
    </row>
    <row r="6993" spans="2:3" hidden="1">
      <c r="B6993" s="2"/>
      <c r="C6993" s="2"/>
    </row>
    <row r="6994" spans="2:3" hidden="1">
      <c r="B6994" s="2"/>
      <c r="C6994" s="2"/>
    </row>
    <row r="6995" spans="2:3" hidden="1">
      <c r="B6995" s="2"/>
      <c r="C6995" s="2"/>
    </row>
    <row r="6996" spans="2:3" hidden="1">
      <c r="B6996" s="2"/>
      <c r="C6996" s="2"/>
    </row>
    <row r="6997" spans="2:3" hidden="1">
      <c r="B6997" s="2"/>
      <c r="C6997" s="2"/>
    </row>
    <row r="6998" spans="2:3" hidden="1">
      <c r="B6998" s="2"/>
      <c r="C6998" s="2"/>
    </row>
    <row r="6999" spans="2:3" hidden="1">
      <c r="B6999" s="2"/>
      <c r="C6999" s="2"/>
    </row>
    <row r="7000" spans="2:3" hidden="1">
      <c r="B7000" s="2"/>
      <c r="C7000" s="2"/>
    </row>
    <row r="7001" spans="2:3" hidden="1">
      <c r="B7001" s="2"/>
      <c r="C7001" s="2"/>
    </row>
    <row r="7002" spans="2:3" hidden="1">
      <c r="B7002" s="2"/>
      <c r="C7002" s="2"/>
    </row>
    <row r="7003" spans="2:3" hidden="1">
      <c r="B7003" s="2"/>
      <c r="C7003" s="2"/>
    </row>
    <row r="7004" spans="2:3" hidden="1">
      <c r="B7004" s="2"/>
      <c r="C7004" s="2"/>
    </row>
    <row r="7005" spans="2:3" hidden="1">
      <c r="B7005" s="2"/>
      <c r="C7005" s="2"/>
    </row>
    <row r="7006" spans="2:3" hidden="1">
      <c r="B7006" s="2"/>
      <c r="C7006" s="2"/>
    </row>
    <row r="7007" spans="2:3" hidden="1">
      <c r="B7007" s="2"/>
      <c r="C7007" s="2"/>
    </row>
    <row r="7008" spans="2:3" hidden="1">
      <c r="B7008" s="2"/>
      <c r="C7008" s="2"/>
    </row>
    <row r="7009" spans="2:3" hidden="1">
      <c r="B7009" s="2"/>
      <c r="C7009" s="2"/>
    </row>
    <row r="7010" spans="2:3" hidden="1">
      <c r="B7010" s="2"/>
      <c r="C7010" s="2"/>
    </row>
    <row r="7011" spans="2:3" hidden="1">
      <c r="B7011" s="2"/>
      <c r="C7011" s="2"/>
    </row>
    <row r="7012" spans="2:3" hidden="1">
      <c r="B7012" s="2"/>
      <c r="C7012" s="2"/>
    </row>
    <row r="7013" spans="2:3" hidden="1">
      <c r="B7013" s="2"/>
      <c r="C7013" s="2"/>
    </row>
    <row r="7014" spans="2:3" hidden="1">
      <c r="B7014" s="2"/>
      <c r="C7014" s="2"/>
    </row>
    <row r="7015" spans="2:3" hidden="1">
      <c r="B7015" s="2"/>
      <c r="C7015" s="2"/>
    </row>
    <row r="7016" spans="2:3" hidden="1">
      <c r="B7016" s="2"/>
      <c r="C7016" s="2"/>
    </row>
    <row r="7017" spans="2:3" hidden="1">
      <c r="B7017" s="2"/>
      <c r="C7017" s="2"/>
    </row>
    <row r="7018" spans="2:3" hidden="1">
      <c r="B7018" s="2"/>
      <c r="C7018" s="2"/>
    </row>
    <row r="7019" spans="2:3" hidden="1">
      <c r="B7019" s="2"/>
      <c r="C7019" s="2"/>
    </row>
    <row r="7020" spans="2:3" hidden="1">
      <c r="B7020" s="2"/>
      <c r="C7020" s="2"/>
    </row>
    <row r="7021" spans="2:3" hidden="1">
      <c r="B7021" s="2"/>
      <c r="C7021" s="2"/>
    </row>
    <row r="7022" spans="2:3" hidden="1">
      <c r="B7022" s="2"/>
      <c r="C7022" s="2"/>
    </row>
    <row r="7023" spans="2:3" hidden="1">
      <c r="B7023" s="2"/>
      <c r="C7023" s="2"/>
    </row>
    <row r="7024" spans="2:3" hidden="1">
      <c r="B7024" s="2"/>
      <c r="C7024" s="2"/>
    </row>
    <row r="7025" spans="2:3" hidden="1">
      <c r="B7025" s="2"/>
      <c r="C7025" s="2"/>
    </row>
    <row r="7026" spans="2:3" hidden="1">
      <c r="B7026" s="2"/>
      <c r="C7026" s="2"/>
    </row>
    <row r="7027" spans="2:3" hidden="1">
      <c r="B7027" s="2"/>
      <c r="C7027" s="2"/>
    </row>
    <row r="7028" spans="2:3" hidden="1">
      <c r="B7028" s="2"/>
      <c r="C7028" s="2"/>
    </row>
    <row r="7029" spans="2:3" hidden="1">
      <c r="B7029" s="2"/>
      <c r="C7029" s="2"/>
    </row>
    <row r="7030" spans="2:3" hidden="1">
      <c r="B7030" s="2"/>
      <c r="C7030" s="2"/>
    </row>
    <row r="7031" spans="2:3" hidden="1">
      <c r="B7031" s="2"/>
      <c r="C7031" s="2"/>
    </row>
    <row r="7032" spans="2:3" hidden="1">
      <c r="B7032" s="2"/>
      <c r="C7032" s="2"/>
    </row>
    <row r="7033" spans="2:3" hidden="1">
      <c r="B7033" s="2"/>
      <c r="C7033" s="2"/>
    </row>
    <row r="7034" spans="2:3" hidden="1">
      <c r="B7034" s="2"/>
      <c r="C7034" s="2"/>
    </row>
    <row r="7035" spans="2:3" hidden="1">
      <c r="B7035" s="2"/>
      <c r="C7035" s="2"/>
    </row>
    <row r="7036" spans="2:3" hidden="1">
      <c r="B7036" s="2"/>
      <c r="C7036" s="2"/>
    </row>
    <row r="7037" spans="2:3" hidden="1">
      <c r="B7037" s="2"/>
      <c r="C7037" s="2"/>
    </row>
    <row r="7038" spans="2:3" hidden="1">
      <c r="B7038" s="2"/>
      <c r="C7038" s="2"/>
    </row>
    <row r="7039" spans="2:3" hidden="1">
      <c r="B7039" s="2"/>
      <c r="C7039" s="2"/>
    </row>
    <row r="7040" spans="2:3" hidden="1">
      <c r="B7040" s="2"/>
      <c r="C7040" s="2"/>
    </row>
    <row r="7041" spans="2:3" hidden="1">
      <c r="B7041" s="2"/>
      <c r="C7041" s="2"/>
    </row>
    <row r="7042" spans="2:3" hidden="1">
      <c r="B7042" s="2"/>
      <c r="C7042" s="2"/>
    </row>
    <row r="7043" spans="2:3" hidden="1">
      <c r="B7043" s="2"/>
      <c r="C7043" s="2"/>
    </row>
    <row r="7044" spans="2:3" hidden="1">
      <c r="B7044" s="2"/>
      <c r="C7044" s="2"/>
    </row>
    <row r="7045" spans="2:3" hidden="1">
      <c r="B7045" s="2"/>
      <c r="C7045" s="2"/>
    </row>
    <row r="7046" spans="2:3" hidden="1">
      <c r="B7046" s="2"/>
      <c r="C7046" s="2"/>
    </row>
    <row r="7047" spans="2:3" hidden="1">
      <c r="B7047" s="2"/>
      <c r="C7047" s="2"/>
    </row>
    <row r="7048" spans="2:3" hidden="1">
      <c r="B7048" s="2"/>
      <c r="C7048" s="2"/>
    </row>
    <row r="7049" spans="2:3" hidden="1">
      <c r="B7049" s="2"/>
      <c r="C7049" s="2"/>
    </row>
    <row r="7050" spans="2:3" hidden="1">
      <c r="B7050" s="2"/>
      <c r="C7050" s="2"/>
    </row>
    <row r="7051" spans="2:3" hidden="1">
      <c r="B7051" s="2"/>
      <c r="C7051" s="2"/>
    </row>
    <row r="7052" spans="2:3" hidden="1">
      <c r="B7052" s="2"/>
      <c r="C7052" s="2"/>
    </row>
    <row r="7053" spans="2:3" hidden="1">
      <c r="B7053" s="2"/>
      <c r="C7053" s="2"/>
    </row>
    <row r="7054" spans="2:3" hidden="1">
      <c r="B7054" s="2"/>
      <c r="C7054" s="2"/>
    </row>
    <row r="7055" spans="2:3" hidden="1">
      <c r="B7055" s="2"/>
      <c r="C7055" s="2"/>
    </row>
    <row r="7056" spans="2:3" hidden="1">
      <c r="B7056" s="2"/>
      <c r="C7056" s="2"/>
    </row>
    <row r="7057" spans="2:3" hidden="1">
      <c r="B7057" s="2"/>
      <c r="C7057" s="2"/>
    </row>
    <row r="7058" spans="2:3" hidden="1">
      <c r="B7058" s="2"/>
      <c r="C7058" s="2"/>
    </row>
    <row r="7059" spans="2:3" hidden="1">
      <c r="B7059" s="2"/>
      <c r="C7059" s="2"/>
    </row>
    <row r="7060" spans="2:3" hidden="1">
      <c r="B7060" s="2"/>
      <c r="C7060" s="2"/>
    </row>
    <row r="7061" spans="2:3" hidden="1">
      <c r="B7061" s="2"/>
      <c r="C7061" s="2"/>
    </row>
    <row r="7062" spans="2:3" hidden="1">
      <c r="B7062" s="2"/>
      <c r="C7062" s="2"/>
    </row>
    <row r="7063" spans="2:3" hidden="1">
      <c r="B7063" s="2"/>
      <c r="C7063" s="2"/>
    </row>
    <row r="7064" spans="2:3" hidden="1">
      <c r="B7064" s="2"/>
      <c r="C7064" s="2"/>
    </row>
    <row r="7065" spans="2:3" hidden="1">
      <c r="B7065" s="2"/>
      <c r="C7065" s="2"/>
    </row>
    <row r="7066" spans="2:3" hidden="1">
      <c r="B7066" s="2"/>
      <c r="C7066" s="2"/>
    </row>
    <row r="7067" spans="2:3" hidden="1">
      <c r="B7067" s="2"/>
      <c r="C7067" s="2"/>
    </row>
    <row r="7068" spans="2:3" hidden="1">
      <c r="B7068" s="2"/>
      <c r="C7068" s="2"/>
    </row>
    <row r="7069" spans="2:3" hidden="1">
      <c r="B7069" s="2"/>
      <c r="C7069" s="2"/>
    </row>
    <row r="7070" spans="2:3" hidden="1">
      <c r="B7070" s="2"/>
      <c r="C7070" s="2"/>
    </row>
    <row r="7071" spans="2:3" hidden="1">
      <c r="B7071" s="2"/>
      <c r="C7071" s="2"/>
    </row>
    <row r="7072" spans="2:3" hidden="1">
      <c r="B7072" s="2"/>
      <c r="C7072" s="2"/>
    </row>
    <row r="7073" spans="2:3" hidden="1">
      <c r="B7073" s="2"/>
      <c r="C7073" s="2"/>
    </row>
    <row r="7074" spans="2:3" hidden="1">
      <c r="B7074" s="2"/>
      <c r="C7074" s="2"/>
    </row>
    <row r="7075" spans="2:3" hidden="1">
      <c r="B7075" s="2"/>
      <c r="C7075" s="2"/>
    </row>
    <row r="7076" spans="2:3" hidden="1">
      <c r="B7076" s="2"/>
      <c r="C7076" s="2"/>
    </row>
    <row r="7077" spans="2:3" hidden="1">
      <c r="B7077" s="2"/>
      <c r="C7077" s="2"/>
    </row>
    <row r="7078" spans="2:3" hidden="1">
      <c r="B7078" s="2"/>
      <c r="C7078" s="2"/>
    </row>
    <row r="7079" spans="2:3" hidden="1">
      <c r="B7079" s="2"/>
      <c r="C7079" s="2"/>
    </row>
    <row r="7080" spans="2:3" hidden="1">
      <c r="B7080" s="2"/>
      <c r="C7080" s="2"/>
    </row>
    <row r="7081" spans="2:3" hidden="1">
      <c r="B7081" s="2"/>
      <c r="C7081" s="2"/>
    </row>
    <row r="7082" spans="2:3" hidden="1">
      <c r="B7082" s="2"/>
      <c r="C7082" s="2"/>
    </row>
    <row r="7083" spans="2:3" hidden="1">
      <c r="B7083" s="2"/>
      <c r="C7083" s="2"/>
    </row>
    <row r="7084" spans="2:3" hidden="1">
      <c r="B7084" s="2"/>
      <c r="C7084" s="2"/>
    </row>
    <row r="7085" spans="2:3" hidden="1">
      <c r="B7085" s="2"/>
      <c r="C7085" s="2"/>
    </row>
    <row r="7086" spans="2:3" hidden="1">
      <c r="B7086" s="2"/>
      <c r="C7086" s="2"/>
    </row>
    <row r="7087" spans="2:3" hidden="1">
      <c r="B7087" s="2"/>
      <c r="C7087" s="2"/>
    </row>
    <row r="7088" spans="2:3" hidden="1">
      <c r="B7088" s="2"/>
      <c r="C7088" s="2"/>
    </row>
    <row r="7089" spans="2:3" hidden="1">
      <c r="B7089" s="2"/>
      <c r="C7089" s="2"/>
    </row>
    <row r="7090" spans="2:3" hidden="1">
      <c r="B7090" s="2"/>
      <c r="C7090" s="2"/>
    </row>
    <row r="7091" spans="2:3" hidden="1">
      <c r="B7091" s="2"/>
      <c r="C7091" s="2"/>
    </row>
    <row r="7092" spans="2:3" hidden="1">
      <c r="B7092" s="2"/>
      <c r="C7092" s="2"/>
    </row>
    <row r="7093" spans="2:3" hidden="1">
      <c r="B7093" s="2"/>
      <c r="C7093" s="2"/>
    </row>
    <row r="7094" spans="2:3" hidden="1">
      <c r="B7094" s="2"/>
      <c r="C7094" s="2"/>
    </row>
    <row r="7095" spans="2:3" hidden="1">
      <c r="B7095" s="2"/>
      <c r="C7095" s="2"/>
    </row>
    <row r="7096" spans="2:3" hidden="1">
      <c r="B7096" s="2"/>
      <c r="C7096" s="2"/>
    </row>
    <row r="7097" spans="2:3" hidden="1">
      <c r="B7097" s="2"/>
      <c r="C7097" s="2"/>
    </row>
    <row r="7098" spans="2:3" hidden="1">
      <c r="B7098" s="2"/>
      <c r="C7098" s="2"/>
    </row>
    <row r="7099" spans="2:3" hidden="1">
      <c r="B7099" s="2"/>
      <c r="C7099" s="2"/>
    </row>
    <row r="7100" spans="2:3" hidden="1">
      <c r="B7100" s="2"/>
      <c r="C7100" s="2"/>
    </row>
    <row r="7101" spans="2:3" hidden="1">
      <c r="B7101" s="2"/>
      <c r="C7101" s="2"/>
    </row>
    <row r="7102" spans="2:3" hidden="1">
      <c r="B7102" s="2"/>
      <c r="C7102" s="2"/>
    </row>
    <row r="7103" spans="2:3" hidden="1">
      <c r="B7103" s="2"/>
      <c r="C7103" s="2"/>
    </row>
    <row r="7104" spans="2:3" hidden="1">
      <c r="B7104" s="2"/>
      <c r="C7104" s="2"/>
    </row>
    <row r="7105" spans="2:3" hidden="1">
      <c r="B7105" s="2"/>
      <c r="C7105" s="2"/>
    </row>
    <row r="7106" spans="2:3" hidden="1">
      <c r="B7106" s="2"/>
      <c r="C7106" s="2"/>
    </row>
    <row r="7107" spans="2:3" hidden="1">
      <c r="B7107" s="2"/>
      <c r="C7107" s="2"/>
    </row>
    <row r="7108" spans="2:3" hidden="1">
      <c r="B7108" s="2"/>
      <c r="C7108" s="2"/>
    </row>
    <row r="7109" spans="2:3" hidden="1">
      <c r="B7109" s="2"/>
      <c r="C7109" s="2"/>
    </row>
    <row r="7110" spans="2:3" hidden="1">
      <c r="B7110" s="2"/>
      <c r="C7110" s="2"/>
    </row>
    <row r="7111" spans="2:3" hidden="1">
      <c r="B7111" s="2"/>
      <c r="C7111" s="2"/>
    </row>
    <row r="7112" spans="2:3" hidden="1">
      <c r="B7112" s="2"/>
      <c r="C7112" s="2"/>
    </row>
    <row r="7113" spans="2:3" hidden="1">
      <c r="B7113" s="2"/>
      <c r="C7113" s="2"/>
    </row>
    <row r="7114" spans="2:3" hidden="1">
      <c r="B7114" s="2"/>
      <c r="C7114" s="2"/>
    </row>
    <row r="7115" spans="2:3" hidden="1">
      <c r="B7115" s="2"/>
      <c r="C7115" s="2"/>
    </row>
    <row r="7116" spans="2:3" hidden="1">
      <c r="B7116" s="2"/>
      <c r="C7116" s="2"/>
    </row>
    <row r="7117" spans="2:3" hidden="1">
      <c r="B7117" s="2"/>
      <c r="C7117" s="2"/>
    </row>
    <row r="7118" spans="2:3" hidden="1">
      <c r="B7118" s="2"/>
      <c r="C7118" s="2"/>
    </row>
    <row r="7119" spans="2:3" hidden="1">
      <c r="B7119" s="2"/>
      <c r="C7119" s="2"/>
    </row>
    <row r="7120" spans="2:3" hidden="1">
      <c r="B7120" s="2"/>
      <c r="C7120" s="2"/>
    </row>
    <row r="7121" spans="2:3" hidden="1">
      <c r="B7121" s="2"/>
      <c r="C7121" s="2"/>
    </row>
    <row r="7122" spans="2:3" hidden="1">
      <c r="B7122" s="2"/>
      <c r="C7122" s="2"/>
    </row>
    <row r="7123" spans="2:3" hidden="1">
      <c r="B7123" s="2"/>
      <c r="C7123" s="2"/>
    </row>
    <row r="7124" spans="2:3" hidden="1">
      <c r="B7124" s="2"/>
      <c r="C7124" s="2"/>
    </row>
    <row r="7125" spans="2:3" hidden="1">
      <c r="B7125" s="2"/>
      <c r="C7125" s="2"/>
    </row>
    <row r="7126" spans="2:3" hidden="1">
      <c r="B7126" s="2"/>
      <c r="C7126" s="2"/>
    </row>
    <row r="7127" spans="2:3" hidden="1">
      <c r="B7127" s="2"/>
      <c r="C7127" s="2"/>
    </row>
    <row r="7128" spans="2:3" hidden="1">
      <c r="B7128" s="2"/>
      <c r="C7128" s="2"/>
    </row>
    <row r="7129" spans="2:3" hidden="1">
      <c r="B7129" s="2"/>
      <c r="C7129" s="2"/>
    </row>
    <row r="7130" spans="2:3" hidden="1">
      <c r="B7130" s="2"/>
      <c r="C7130" s="2"/>
    </row>
    <row r="7131" spans="2:3" hidden="1">
      <c r="B7131" s="2"/>
      <c r="C7131" s="2"/>
    </row>
    <row r="7132" spans="2:3" hidden="1">
      <c r="B7132" s="2"/>
      <c r="C7132" s="2"/>
    </row>
    <row r="7133" spans="2:3" hidden="1">
      <c r="B7133" s="2"/>
      <c r="C7133" s="2"/>
    </row>
    <row r="7134" spans="2:3" hidden="1">
      <c r="B7134" s="2"/>
      <c r="C7134" s="2"/>
    </row>
    <row r="7135" spans="2:3" hidden="1">
      <c r="B7135" s="2"/>
      <c r="C7135" s="2"/>
    </row>
    <row r="7136" spans="2:3" hidden="1">
      <c r="B7136" s="2"/>
      <c r="C7136" s="2"/>
    </row>
    <row r="7137" spans="2:3" hidden="1">
      <c r="B7137" s="2"/>
      <c r="C7137" s="2"/>
    </row>
    <row r="7138" spans="2:3" hidden="1">
      <c r="B7138" s="2"/>
      <c r="C7138" s="2"/>
    </row>
    <row r="7139" spans="2:3" hidden="1">
      <c r="B7139" s="2"/>
      <c r="C7139" s="2"/>
    </row>
    <row r="7140" spans="2:3" hidden="1">
      <c r="B7140" s="2"/>
      <c r="C7140" s="2"/>
    </row>
    <row r="7141" spans="2:3" hidden="1">
      <c r="B7141" s="2"/>
      <c r="C7141" s="2"/>
    </row>
    <row r="7142" spans="2:3" hidden="1">
      <c r="B7142" s="2"/>
      <c r="C7142" s="2"/>
    </row>
    <row r="7143" spans="2:3" hidden="1">
      <c r="B7143" s="2"/>
      <c r="C7143" s="2"/>
    </row>
    <row r="7144" spans="2:3" hidden="1">
      <c r="B7144" s="2"/>
      <c r="C7144" s="2"/>
    </row>
    <row r="7145" spans="2:3" hidden="1">
      <c r="B7145" s="2"/>
      <c r="C7145" s="2"/>
    </row>
    <row r="7146" spans="2:3" hidden="1">
      <c r="B7146" s="2"/>
      <c r="C7146" s="2"/>
    </row>
    <row r="7147" spans="2:3" hidden="1">
      <c r="B7147" s="2"/>
      <c r="C7147" s="2"/>
    </row>
    <row r="7148" spans="2:3" hidden="1">
      <c r="B7148" s="2"/>
      <c r="C7148" s="2"/>
    </row>
    <row r="7149" spans="2:3" hidden="1">
      <c r="B7149" s="2"/>
      <c r="C7149" s="2"/>
    </row>
    <row r="7150" spans="2:3" hidden="1">
      <c r="B7150" s="2"/>
      <c r="C7150" s="2"/>
    </row>
    <row r="7151" spans="2:3" hidden="1">
      <c r="B7151" s="2"/>
      <c r="C7151" s="2"/>
    </row>
    <row r="7152" spans="2:3" hidden="1">
      <c r="B7152" s="2"/>
      <c r="C7152" s="2"/>
    </row>
    <row r="7153" spans="2:3" hidden="1">
      <c r="B7153" s="2"/>
      <c r="C7153" s="2"/>
    </row>
    <row r="7154" spans="2:3" hidden="1">
      <c r="B7154" s="2"/>
      <c r="C7154" s="2"/>
    </row>
    <row r="7155" spans="2:3" hidden="1">
      <c r="B7155" s="2"/>
      <c r="C7155" s="2"/>
    </row>
    <row r="7156" spans="2:3" hidden="1">
      <c r="B7156" s="2"/>
      <c r="C7156" s="2"/>
    </row>
    <row r="7157" spans="2:3" hidden="1">
      <c r="B7157" s="2"/>
      <c r="C7157" s="2"/>
    </row>
    <row r="7158" spans="2:3" hidden="1">
      <c r="B7158" s="2"/>
      <c r="C7158" s="2"/>
    </row>
    <row r="7159" spans="2:3" hidden="1">
      <c r="B7159" s="2"/>
      <c r="C7159" s="2"/>
    </row>
    <row r="7160" spans="2:3" hidden="1">
      <c r="B7160" s="2"/>
      <c r="C7160" s="2"/>
    </row>
    <row r="7161" spans="2:3" hidden="1">
      <c r="B7161" s="2"/>
      <c r="C7161" s="2"/>
    </row>
    <row r="7162" spans="2:3" hidden="1">
      <c r="B7162" s="2"/>
      <c r="C7162" s="2"/>
    </row>
    <row r="7163" spans="2:3" hidden="1">
      <c r="B7163" s="2"/>
      <c r="C7163" s="2"/>
    </row>
    <row r="7164" spans="2:3" hidden="1">
      <c r="B7164" s="2"/>
      <c r="C7164" s="2"/>
    </row>
    <row r="7165" spans="2:3" hidden="1">
      <c r="B7165" s="2"/>
      <c r="C7165" s="2"/>
    </row>
    <row r="7166" spans="2:3" hidden="1">
      <c r="B7166" s="2"/>
      <c r="C7166" s="2"/>
    </row>
    <row r="7167" spans="2:3" hidden="1">
      <c r="B7167" s="2"/>
      <c r="C7167" s="2"/>
    </row>
    <row r="7168" spans="2:3" hidden="1">
      <c r="B7168" s="2"/>
      <c r="C7168" s="2"/>
    </row>
    <row r="7169" spans="2:3" hidden="1">
      <c r="B7169" s="2"/>
      <c r="C7169" s="2"/>
    </row>
    <row r="7170" spans="2:3" hidden="1">
      <c r="B7170" s="2"/>
      <c r="C7170" s="2"/>
    </row>
    <row r="7171" spans="2:3" hidden="1">
      <c r="B7171" s="2"/>
      <c r="C7171" s="2"/>
    </row>
    <row r="7172" spans="2:3" hidden="1">
      <c r="B7172" s="2"/>
      <c r="C7172" s="2"/>
    </row>
    <row r="7173" spans="2:3" hidden="1">
      <c r="B7173" s="2"/>
      <c r="C7173" s="2"/>
    </row>
    <row r="7174" spans="2:3" hidden="1">
      <c r="B7174" s="2"/>
      <c r="C7174" s="2"/>
    </row>
    <row r="7175" spans="2:3" hidden="1">
      <c r="B7175" s="2"/>
      <c r="C7175" s="2"/>
    </row>
    <row r="7176" spans="2:3" hidden="1">
      <c r="B7176" s="2"/>
      <c r="C7176" s="2"/>
    </row>
    <row r="7177" spans="2:3" hidden="1">
      <c r="B7177" s="2"/>
      <c r="C7177" s="2"/>
    </row>
    <row r="7178" spans="2:3" hidden="1">
      <c r="B7178" s="2"/>
      <c r="C7178" s="2"/>
    </row>
    <row r="7179" spans="2:3" hidden="1">
      <c r="B7179" s="2"/>
      <c r="C7179" s="2"/>
    </row>
    <row r="7180" spans="2:3" hidden="1">
      <c r="B7180" s="2"/>
      <c r="C7180" s="2"/>
    </row>
    <row r="7181" spans="2:3" hidden="1">
      <c r="B7181" s="2"/>
      <c r="C7181" s="2"/>
    </row>
    <row r="7182" spans="2:3" hidden="1">
      <c r="B7182" s="2"/>
      <c r="C7182" s="2"/>
    </row>
    <row r="7183" spans="2:3" hidden="1">
      <c r="B7183" s="2"/>
      <c r="C7183" s="2"/>
    </row>
    <row r="7184" spans="2:3" hidden="1">
      <c r="B7184" s="2"/>
      <c r="C7184" s="2"/>
    </row>
    <row r="7185" spans="2:3" hidden="1">
      <c r="B7185" s="2"/>
      <c r="C7185" s="2"/>
    </row>
    <row r="7186" spans="2:3" hidden="1">
      <c r="B7186" s="2"/>
      <c r="C7186" s="2"/>
    </row>
    <row r="7187" spans="2:3" hidden="1">
      <c r="B7187" s="2"/>
      <c r="C7187" s="2"/>
    </row>
    <row r="7188" spans="2:3" hidden="1">
      <c r="B7188" s="2"/>
      <c r="C7188" s="2"/>
    </row>
    <row r="7189" spans="2:3" hidden="1">
      <c r="B7189" s="2"/>
      <c r="C7189" s="2"/>
    </row>
    <row r="7190" spans="2:3" hidden="1">
      <c r="B7190" s="2"/>
      <c r="C7190" s="2"/>
    </row>
    <row r="7191" spans="2:3" hidden="1">
      <c r="B7191" s="2"/>
      <c r="C7191" s="2"/>
    </row>
    <row r="7192" spans="2:3" hidden="1">
      <c r="B7192" s="2"/>
      <c r="C7192" s="2"/>
    </row>
    <row r="7193" spans="2:3" hidden="1">
      <c r="B7193" s="2"/>
      <c r="C7193" s="2"/>
    </row>
    <row r="7194" spans="2:3" hidden="1">
      <c r="B7194" s="2"/>
      <c r="C7194" s="2"/>
    </row>
    <row r="7195" spans="2:3" hidden="1">
      <c r="B7195" s="2"/>
      <c r="C7195" s="2"/>
    </row>
    <row r="7196" spans="2:3" hidden="1">
      <c r="B7196" s="2"/>
      <c r="C7196" s="2"/>
    </row>
    <row r="7197" spans="2:3" hidden="1">
      <c r="B7197" s="2"/>
      <c r="C7197" s="2"/>
    </row>
    <row r="7198" spans="2:3" hidden="1">
      <c r="B7198" s="2"/>
      <c r="C7198" s="2"/>
    </row>
    <row r="7199" spans="2:3" hidden="1">
      <c r="B7199" s="2"/>
      <c r="C7199" s="2"/>
    </row>
    <row r="7200" spans="2:3" hidden="1">
      <c r="B7200" s="2"/>
      <c r="C7200" s="2"/>
    </row>
    <row r="7201" spans="2:3" hidden="1">
      <c r="B7201" s="2"/>
      <c r="C7201" s="2"/>
    </row>
    <row r="7202" spans="2:3" hidden="1">
      <c r="B7202" s="2"/>
      <c r="C7202" s="2"/>
    </row>
    <row r="7203" spans="2:3" hidden="1">
      <c r="B7203" s="2"/>
      <c r="C7203" s="2"/>
    </row>
    <row r="7204" spans="2:3" hidden="1">
      <c r="B7204" s="2"/>
      <c r="C7204" s="2"/>
    </row>
    <row r="7205" spans="2:3" hidden="1">
      <c r="B7205" s="2"/>
      <c r="C7205" s="2"/>
    </row>
    <row r="7206" spans="2:3" hidden="1">
      <c r="B7206" s="2"/>
      <c r="C7206" s="2"/>
    </row>
    <row r="7207" spans="2:3" hidden="1">
      <c r="B7207" s="2"/>
      <c r="C7207" s="2"/>
    </row>
    <row r="7208" spans="2:3" hidden="1">
      <c r="B7208" s="2"/>
      <c r="C7208" s="2"/>
    </row>
    <row r="7209" spans="2:3" hidden="1">
      <c r="B7209" s="2"/>
      <c r="C7209" s="2"/>
    </row>
    <row r="7210" spans="2:3" hidden="1">
      <c r="B7210" s="2"/>
      <c r="C7210" s="2"/>
    </row>
    <row r="7211" spans="2:3" hidden="1">
      <c r="B7211" s="2"/>
      <c r="C7211" s="2"/>
    </row>
    <row r="7212" spans="2:3" hidden="1">
      <c r="B7212" s="2"/>
      <c r="C7212" s="2"/>
    </row>
    <row r="7213" spans="2:3" hidden="1">
      <c r="B7213" s="2"/>
      <c r="C7213" s="2"/>
    </row>
    <row r="7214" spans="2:3" hidden="1">
      <c r="B7214" s="2"/>
      <c r="C7214" s="2"/>
    </row>
    <row r="7215" spans="2:3" hidden="1">
      <c r="B7215" s="2"/>
      <c r="C7215" s="2"/>
    </row>
    <row r="7216" spans="2:3" hidden="1">
      <c r="B7216" s="2"/>
      <c r="C7216" s="2"/>
    </row>
    <row r="7217" spans="2:3" hidden="1">
      <c r="B7217" s="2"/>
      <c r="C7217" s="2"/>
    </row>
    <row r="7218" spans="2:3" hidden="1">
      <c r="B7218" s="2"/>
      <c r="C7218" s="2"/>
    </row>
    <row r="7219" spans="2:3" hidden="1">
      <c r="B7219" s="2"/>
      <c r="C7219" s="2"/>
    </row>
    <row r="7220" spans="2:3" hidden="1">
      <c r="B7220" s="2"/>
      <c r="C7220" s="2"/>
    </row>
    <row r="7221" spans="2:3" hidden="1">
      <c r="B7221" s="2"/>
      <c r="C7221" s="2"/>
    </row>
    <row r="7222" spans="2:3" hidden="1">
      <c r="B7222" s="2"/>
      <c r="C7222" s="2"/>
    </row>
    <row r="7223" spans="2:3" hidden="1">
      <c r="B7223" s="2"/>
      <c r="C7223" s="2"/>
    </row>
    <row r="7224" spans="2:3" hidden="1">
      <c r="B7224" s="2"/>
      <c r="C7224" s="2"/>
    </row>
    <row r="7225" spans="2:3" hidden="1">
      <c r="B7225" s="2"/>
      <c r="C7225" s="2"/>
    </row>
    <row r="7226" spans="2:3" hidden="1">
      <c r="B7226" s="2"/>
      <c r="C7226" s="2"/>
    </row>
    <row r="7227" spans="2:3" hidden="1">
      <c r="B7227" s="2"/>
      <c r="C7227" s="2"/>
    </row>
    <row r="7228" spans="2:3" hidden="1">
      <c r="B7228" s="2"/>
      <c r="C7228" s="2"/>
    </row>
    <row r="7229" spans="2:3" hidden="1">
      <c r="B7229" s="2"/>
      <c r="C7229" s="2"/>
    </row>
    <row r="7230" spans="2:3" hidden="1">
      <c r="B7230" s="2"/>
      <c r="C7230" s="2"/>
    </row>
    <row r="7231" spans="2:3" hidden="1">
      <c r="B7231" s="2"/>
      <c r="C7231" s="2"/>
    </row>
    <row r="7232" spans="2:3" hidden="1">
      <c r="B7232" s="2"/>
      <c r="C7232" s="2"/>
    </row>
    <row r="7233" spans="2:3" hidden="1">
      <c r="B7233" s="2"/>
      <c r="C7233" s="2"/>
    </row>
    <row r="7234" spans="2:3" hidden="1">
      <c r="B7234" s="2"/>
      <c r="C7234" s="2"/>
    </row>
    <row r="7235" spans="2:3" hidden="1">
      <c r="B7235" s="2"/>
      <c r="C7235" s="2"/>
    </row>
    <row r="7236" spans="2:3" hidden="1">
      <c r="B7236" s="2"/>
      <c r="C7236" s="2"/>
    </row>
    <row r="7237" spans="2:3" hidden="1">
      <c r="B7237" s="2"/>
      <c r="C7237" s="2"/>
    </row>
    <row r="7238" spans="2:3" hidden="1">
      <c r="B7238" s="2"/>
      <c r="C7238" s="2"/>
    </row>
    <row r="7239" spans="2:3" hidden="1">
      <c r="B7239" s="2"/>
      <c r="C7239" s="2"/>
    </row>
    <row r="7240" spans="2:3" hidden="1">
      <c r="B7240" s="2"/>
      <c r="C7240" s="2"/>
    </row>
    <row r="7241" spans="2:3" hidden="1">
      <c r="B7241" s="2"/>
      <c r="C7241" s="2"/>
    </row>
    <row r="7242" spans="2:3" hidden="1">
      <c r="B7242" s="2"/>
      <c r="C7242" s="2"/>
    </row>
    <row r="7243" spans="2:3" hidden="1">
      <c r="B7243" s="2"/>
      <c r="C7243" s="2"/>
    </row>
    <row r="7244" spans="2:3" hidden="1">
      <c r="B7244" s="2"/>
      <c r="C7244" s="2"/>
    </row>
    <row r="7245" spans="2:3" hidden="1">
      <c r="B7245" s="2"/>
      <c r="C7245" s="2"/>
    </row>
    <row r="7246" spans="2:3" hidden="1">
      <c r="B7246" s="2"/>
      <c r="C7246" s="2"/>
    </row>
    <row r="7247" spans="2:3" hidden="1">
      <c r="B7247" s="2"/>
      <c r="C7247" s="2"/>
    </row>
    <row r="7248" spans="2:3" hidden="1">
      <c r="B7248" s="2"/>
      <c r="C7248" s="2"/>
    </row>
    <row r="7249" spans="2:3" hidden="1">
      <c r="B7249" s="2"/>
      <c r="C7249" s="2"/>
    </row>
    <row r="7250" spans="2:3" hidden="1">
      <c r="B7250" s="2"/>
      <c r="C7250" s="2"/>
    </row>
    <row r="7251" spans="2:3" hidden="1">
      <c r="B7251" s="2"/>
      <c r="C7251" s="2"/>
    </row>
    <row r="7252" spans="2:3" hidden="1">
      <c r="B7252" s="2"/>
      <c r="C7252" s="2"/>
    </row>
    <row r="7253" spans="2:3" hidden="1">
      <c r="B7253" s="2"/>
      <c r="C7253" s="2"/>
    </row>
    <row r="7254" spans="2:3" hidden="1">
      <c r="B7254" s="2"/>
      <c r="C7254" s="2"/>
    </row>
    <row r="7255" spans="2:3" hidden="1">
      <c r="B7255" s="2"/>
      <c r="C7255" s="2"/>
    </row>
    <row r="7256" spans="2:3" hidden="1">
      <c r="B7256" s="2"/>
      <c r="C7256" s="2"/>
    </row>
    <row r="7257" spans="2:3" hidden="1">
      <c r="B7257" s="2"/>
      <c r="C7257" s="2"/>
    </row>
    <row r="7258" spans="2:3" hidden="1">
      <c r="B7258" s="2"/>
      <c r="C7258" s="2"/>
    </row>
    <row r="7259" spans="2:3" hidden="1">
      <c r="B7259" s="2"/>
      <c r="C7259" s="2"/>
    </row>
    <row r="7260" spans="2:3" hidden="1">
      <c r="B7260" s="2"/>
      <c r="C7260" s="2"/>
    </row>
    <row r="7261" spans="2:3" hidden="1">
      <c r="B7261" s="2"/>
      <c r="C7261" s="2"/>
    </row>
    <row r="7262" spans="2:3" hidden="1">
      <c r="B7262" s="2"/>
      <c r="C7262" s="2"/>
    </row>
    <row r="7263" spans="2:3" hidden="1">
      <c r="B7263" s="2"/>
      <c r="C7263" s="2"/>
    </row>
    <row r="7264" spans="2:3" hidden="1">
      <c r="B7264" s="2"/>
      <c r="C7264" s="2"/>
    </row>
    <row r="7265" spans="2:3" hidden="1">
      <c r="B7265" s="2"/>
      <c r="C7265" s="2"/>
    </row>
    <row r="7266" spans="2:3" hidden="1">
      <c r="B7266" s="2"/>
      <c r="C7266" s="2"/>
    </row>
    <row r="7267" spans="2:3" hidden="1">
      <c r="B7267" s="2"/>
      <c r="C7267" s="2"/>
    </row>
    <row r="7268" spans="2:3" hidden="1">
      <c r="B7268" s="2"/>
      <c r="C7268" s="2"/>
    </row>
    <row r="7269" spans="2:3" hidden="1">
      <c r="B7269" s="2"/>
      <c r="C7269" s="2"/>
    </row>
    <row r="7270" spans="2:3" hidden="1">
      <c r="B7270" s="2"/>
      <c r="C7270" s="2"/>
    </row>
    <row r="7271" spans="2:3" hidden="1">
      <c r="B7271" s="2"/>
      <c r="C7271" s="2"/>
    </row>
    <row r="7272" spans="2:3" hidden="1">
      <c r="B7272" s="2"/>
      <c r="C7272" s="2"/>
    </row>
    <row r="7273" spans="2:3" hidden="1">
      <c r="B7273" s="2"/>
      <c r="C7273" s="2"/>
    </row>
    <row r="7274" spans="2:3" hidden="1">
      <c r="B7274" s="2"/>
      <c r="C7274" s="2"/>
    </row>
    <row r="7275" spans="2:3" hidden="1">
      <c r="B7275" s="2"/>
      <c r="C7275" s="2"/>
    </row>
    <row r="7276" spans="2:3" hidden="1">
      <c r="B7276" s="2"/>
      <c r="C7276" s="2"/>
    </row>
    <row r="7277" spans="2:3" hidden="1">
      <c r="B7277" s="2"/>
      <c r="C7277" s="2"/>
    </row>
    <row r="7278" spans="2:3" hidden="1">
      <c r="B7278" s="2"/>
      <c r="C7278" s="2"/>
    </row>
    <row r="7279" spans="2:3" hidden="1">
      <c r="B7279" s="2"/>
      <c r="C7279" s="2"/>
    </row>
    <row r="7280" spans="2:3" hidden="1">
      <c r="B7280" s="2"/>
      <c r="C7280" s="2"/>
    </row>
    <row r="7281" spans="2:3" hidden="1">
      <c r="B7281" s="2"/>
      <c r="C7281" s="2"/>
    </row>
    <row r="7282" spans="2:3" hidden="1">
      <c r="B7282" s="2"/>
      <c r="C7282" s="2"/>
    </row>
    <row r="7283" spans="2:3" hidden="1">
      <c r="B7283" s="2"/>
      <c r="C7283" s="2"/>
    </row>
    <row r="7284" spans="2:3" hidden="1">
      <c r="B7284" s="2"/>
      <c r="C7284" s="2"/>
    </row>
    <row r="7285" spans="2:3" hidden="1">
      <c r="B7285" s="2"/>
      <c r="C7285" s="2"/>
    </row>
    <row r="7286" spans="2:3" hidden="1">
      <c r="B7286" s="2"/>
      <c r="C7286" s="2"/>
    </row>
    <row r="7287" spans="2:3" hidden="1">
      <c r="B7287" s="2"/>
      <c r="C7287" s="2"/>
    </row>
    <row r="7288" spans="2:3" hidden="1">
      <c r="B7288" s="2"/>
      <c r="C7288" s="2"/>
    </row>
    <row r="7289" spans="2:3" hidden="1">
      <c r="B7289" s="2"/>
      <c r="C7289" s="2"/>
    </row>
    <row r="7290" spans="2:3" hidden="1">
      <c r="B7290" s="2"/>
      <c r="C7290" s="2"/>
    </row>
    <row r="7291" spans="2:3" hidden="1">
      <c r="B7291" s="2"/>
      <c r="C7291" s="2"/>
    </row>
    <row r="7292" spans="2:3" hidden="1">
      <c r="B7292" s="2"/>
      <c r="C7292" s="2"/>
    </row>
    <row r="7293" spans="2:3" hidden="1">
      <c r="B7293" s="2"/>
      <c r="C7293" s="2"/>
    </row>
    <row r="7294" spans="2:3" hidden="1">
      <c r="B7294" s="2"/>
      <c r="C7294" s="2"/>
    </row>
    <row r="7295" spans="2:3" hidden="1">
      <c r="B7295" s="2"/>
      <c r="C7295" s="2"/>
    </row>
    <row r="7296" spans="2:3" hidden="1">
      <c r="B7296" s="2"/>
      <c r="C7296" s="2"/>
    </row>
    <row r="7297" spans="2:3" hidden="1">
      <c r="B7297" s="2"/>
      <c r="C7297" s="2"/>
    </row>
    <row r="7298" spans="2:3" hidden="1">
      <c r="B7298" s="2"/>
      <c r="C7298" s="2"/>
    </row>
    <row r="7299" spans="2:3" hidden="1">
      <c r="B7299" s="2"/>
      <c r="C7299" s="2"/>
    </row>
    <row r="7300" spans="2:3" hidden="1">
      <c r="B7300" s="2"/>
      <c r="C7300" s="2"/>
    </row>
    <row r="7301" spans="2:3" hidden="1">
      <c r="B7301" s="2"/>
      <c r="C7301" s="2"/>
    </row>
    <row r="7302" spans="2:3" hidden="1">
      <c r="B7302" s="2"/>
      <c r="C7302" s="2"/>
    </row>
    <row r="7303" spans="2:3" hidden="1">
      <c r="B7303" s="2"/>
      <c r="C7303" s="2"/>
    </row>
    <row r="7304" spans="2:3" hidden="1">
      <c r="B7304" s="2"/>
      <c r="C7304" s="2"/>
    </row>
    <row r="7305" spans="2:3" hidden="1">
      <c r="B7305" s="2"/>
      <c r="C7305" s="2"/>
    </row>
    <row r="7306" spans="2:3" hidden="1">
      <c r="B7306" s="2"/>
      <c r="C7306" s="2"/>
    </row>
    <row r="7307" spans="2:3" hidden="1">
      <c r="B7307" s="2"/>
      <c r="C7307" s="2"/>
    </row>
    <row r="7308" spans="2:3" hidden="1">
      <c r="B7308" s="2"/>
      <c r="C7308" s="2"/>
    </row>
    <row r="7309" spans="2:3" hidden="1">
      <c r="B7309" s="2"/>
      <c r="C7309" s="2"/>
    </row>
    <row r="7310" spans="2:3" hidden="1">
      <c r="B7310" s="2"/>
      <c r="C7310" s="2"/>
    </row>
    <row r="7311" spans="2:3" hidden="1">
      <c r="B7311" s="2"/>
      <c r="C7311" s="2"/>
    </row>
    <row r="7312" spans="2:3" hidden="1">
      <c r="B7312" s="2"/>
      <c r="C7312" s="2"/>
    </row>
    <row r="7313" spans="2:3" hidden="1">
      <c r="B7313" s="2"/>
      <c r="C7313" s="2"/>
    </row>
    <row r="7314" spans="2:3" hidden="1">
      <c r="B7314" s="2"/>
      <c r="C7314" s="2"/>
    </row>
    <row r="7315" spans="2:3" hidden="1">
      <c r="B7315" s="2"/>
      <c r="C7315" s="2"/>
    </row>
    <row r="7316" spans="2:3" hidden="1">
      <c r="B7316" s="2"/>
      <c r="C7316" s="2"/>
    </row>
    <row r="7317" spans="2:3" hidden="1">
      <c r="B7317" s="2"/>
      <c r="C7317" s="2"/>
    </row>
    <row r="7318" spans="2:3" hidden="1">
      <c r="B7318" s="2"/>
      <c r="C7318" s="2"/>
    </row>
    <row r="7319" spans="2:3" hidden="1">
      <c r="B7319" s="2"/>
      <c r="C7319" s="2"/>
    </row>
    <row r="7320" spans="2:3" hidden="1">
      <c r="B7320" s="2"/>
      <c r="C7320" s="2"/>
    </row>
    <row r="7321" spans="2:3" hidden="1">
      <c r="B7321" s="2"/>
      <c r="C7321" s="2"/>
    </row>
    <row r="7322" spans="2:3" hidden="1">
      <c r="B7322" s="2"/>
      <c r="C7322" s="2"/>
    </row>
    <row r="7323" spans="2:3" hidden="1">
      <c r="B7323" s="2"/>
      <c r="C7323" s="2"/>
    </row>
    <row r="7324" spans="2:3" hidden="1">
      <c r="B7324" s="2"/>
      <c r="C7324" s="2"/>
    </row>
    <row r="7325" spans="2:3" hidden="1">
      <c r="B7325" s="2"/>
      <c r="C7325" s="2"/>
    </row>
    <row r="7326" spans="2:3" hidden="1">
      <c r="B7326" s="2"/>
      <c r="C7326" s="2"/>
    </row>
    <row r="7327" spans="2:3" hidden="1">
      <c r="B7327" s="2"/>
      <c r="C7327" s="2"/>
    </row>
    <row r="7328" spans="2:3" hidden="1">
      <c r="B7328" s="2"/>
      <c r="C7328" s="2"/>
    </row>
    <row r="7329" spans="2:3" hidden="1">
      <c r="B7329" s="2"/>
      <c r="C7329" s="2"/>
    </row>
    <row r="7330" spans="2:3" hidden="1">
      <c r="B7330" s="2"/>
      <c r="C7330" s="2"/>
    </row>
    <row r="7331" spans="2:3" hidden="1">
      <c r="B7331" s="2"/>
      <c r="C7331" s="2"/>
    </row>
    <row r="7332" spans="2:3" hidden="1">
      <c r="B7332" s="2"/>
      <c r="C7332" s="2"/>
    </row>
    <row r="7333" spans="2:3" hidden="1">
      <c r="B7333" s="2"/>
      <c r="C7333" s="2"/>
    </row>
    <row r="7334" spans="2:3" hidden="1">
      <c r="B7334" s="2"/>
      <c r="C7334" s="2"/>
    </row>
    <row r="7335" spans="2:3" hidden="1">
      <c r="B7335" s="2"/>
      <c r="C7335" s="2"/>
    </row>
    <row r="7336" spans="2:3" hidden="1">
      <c r="B7336" s="2"/>
      <c r="C7336" s="2"/>
    </row>
    <row r="7337" spans="2:3" hidden="1">
      <c r="B7337" s="2"/>
      <c r="C7337" s="2"/>
    </row>
    <row r="7338" spans="2:3" hidden="1">
      <c r="B7338" s="2"/>
      <c r="C7338" s="2"/>
    </row>
    <row r="7339" spans="2:3" hidden="1">
      <c r="B7339" s="2"/>
      <c r="C7339" s="2"/>
    </row>
    <row r="7340" spans="2:3" hidden="1">
      <c r="B7340" s="2"/>
      <c r="C7340" s="2"/>
    </row>
    <row r="7341" spans="2:3" hidden="1">
      <c r="B7341" s="2"/>
      <c r="C7341" s="2"/>
    </row>
    <row r="7342" spans="2:3" hidden="1">
      <c r="B7342" s="2"/>
      <c r="C7342" s="2"/>
    </row>
    <row r="7343" spans="2:3" hidden="1">
      <c r="B7343" s="2"/>
      <c r="C7343" s="2"/>
    </row>
    <row r="7344" spans="2:3" hidden="1">
      <c r="B7344" s="2"/>
      <c r="C7344" s="2"/>
    </row>
    <row r="7345" spans="2:3" hidden="1">
      <c r="B7345" s="2"/>
      <c r="C7345" s="2"/>
    </row>
    <row r="7346" spans="2:3" hidden="1">
      <c r="B7346" s="2"/>
      <c r="C7346" s="2"/>
    </row>
    <row r="7347" spans="2:3" hidden="1">
      <c r="B7347" s="2"/>
      <c r="C7347" s="2"/>
    </row>
    <row r="7348" spans="2:3" hidden="1">
      <c r="B7348" s="2"/>
      <c r="C7348" s="2"/>
    </row>
    <row r="7349" spans="2:3" hidden="1">
      <c r="B7349" s="2"/>
      <c r="C7349" s="2"/>
    </row>
    <row r="7350" spans="2:3" hidden="1">
      <c r="B7350" s="2"/>
      <c r="C7350" s="2"/>
    </row>
    <row r="7351" spans="2:3" hidden="1">
      <c r="B7351" s="2"/>
      <c r="C7351" s="2"/>
    </row>
    <row r="7352" spans="2:3" hidden="1">
      <c r="B7352" s="2"/>
      <c r="C7352" s="2"/>
    </row>
    <row r="7353" spans="2:3" hidden="1">
      <c r="B7353" s="2"/>
      <c r="C7353" s="2"/>
    </row>
    <row r="7354" spans="2:3" hidden="1">
      <c r="B7354" s="2"/>
      <c r="C7354" s="2"/>
    </row>
    <row r="7355" spans="2:3" hidden="1">
      <c r="B7355" s="2"/>
      <c r="C7355" s="2"/>
    </row>
    <row r="7356" spans="2:3" hidden="1">
      <c r="B7356" s="2"/>
      <c r="C7356" s="2"/>
    </row>
    <row r="7357" spans="2:3" hidden="1">
      <c r="B7357" s="2"/>
      <c r="C7357" s="2"/>
    </row>
    <row r="7358" spans="2:3" hidden="1">
      <c r="B7358" s="2"/>
      <c r="C7358" s="2"/>
    </row>
    <row r="7359" spans="2:3" hidden="1">
      <c r="B7359" s="2"/>
      <c r="C7359" s="2"/>
    </row>
    <row r="7360" spans="2:3" hidden="1">
      <c r="B7360" s="2"/>
      <c r="C7360" s="2"/>
    </row>
    <row r="7361" spans="2:3" hidden="1">
      <c r="B7361" s="2"/>
      <c r="C7361" s="2"/>
    </row>
    <row r="7362" spans="2:3" hidden="1">
      <c r="B7362" s="2"/>
      <c r="C7362" s="2"/>
    </row>
    <row r="7363" spans="2:3" hidden="1">
      <c r="B7363" s="2"/>
      <c r="C7363" s="2"/>
    </row>
    <row r="7364" spans="2:3" hidden="1">
      <c r="B7364" s="2"/>
      <c r="C7364" s="2"/>
    </row>
    <row r="7365" spans="2:3" hidden="1">
      <c r="B7365" s="2"/>
      <c r="C7365" s="2"/>
    </row>
    <row r="7366" spans="2:3" hidden="1">
      <c r="B7366" s="2"/>
      <c r="C7366" s="2"/>
    </row>
    <row r="7367" spans="2:3" hidden="1">
      <c r="B7367" s="2"/>
      <c r="C7367" s="2"/>
    </row>
    <row r="7368" spans="2:3" hidden="1">
      <c r="B7368" s="2"/>
      <c r="C7368" s="2"/>
    </row>
    <row r="7369" spans="2:3" hidden="1">
      <c r="B7369" s="2"/>
      <c r="C7369" s="2"/>
    </row>
    <row r="7370" spans="2:3" hidden="1">
      <c r="B7370" s="2"/>
      <c r="C7370" s="2"/>
    </row>
    <row r="7371" spans="2:3" hidden="1">
      <c r="B7371" s="2"/>
      <c r="C7371" s="2"/>
    </row>
    <row r="7372" spans="2:3" hidden="1">
      <c r="B7372" s="2"/>
      <c r="C7372" s="2"/>
    </row>
    <row r="7373" spans="2:3" hidden="1">
      <c r="B7373" s="2"/>
      <c r="C7373" s="2"/>
    </row>
    <row r="7374" spans="2:3" hidden="1">
      <c r="B7374" s="2"/>
      <c r="C7374" s="2"/>
    </row>
    <row r="7375" spans="2:3" hidden="1">
      <c r="B7375" s="2"/>
      <c r="C7375" s="2"/>
    </row>
    <row r="7376" spans="2:3" hidden="1">
      <c r="B7376" s="2"/>
      <c r="C7376" s="2"/>
    </row>
    <row r="7377" spans="2:3" hidden="1">
      <c r="B7377" s="2"/>
      <c r="C7377" s="2"/>
    </row>
    <row r="7378" spans="2:3" hidden="1">
      <c r="B7378" s="2"/>
      <c r="C7378" s="2"/>
    </row>
    <row r="7379" spans="2:3" hidden="1">
      <c r="B7379" s="2"/>
      <c r="C7379" s="2"/>
    </row>
    <row r="7380" spans="2:3" hidden="1">
      <c r="B7380" s="2"/>
      <c r="C7380" s="2"/>
    </row>
    <row r="7381" spans="2:3" hidden="1">
      <c r="B7381" s="2"/>
      <c r="C7381" s="2"/>
    </row>
    <row r="7382" spans="2:3" hidden="1">
      <c r="B7382" s="2"/>
      <c r="C7382" s="2"/>
    </row>
    <row r="7383" spans="2:3" hidden="1">
      <c r="B7383" s="2"/>
      <c r="C7383" s="2"/>
    </row>
    <row r="7384" spans="2:3" hidden="1">
      <c r="B7384" s="2"/>
      <c r="C7384" s="2"/>
    </row>
    <row r="7385" spans="2:3" hidden="1">
      <c r="B7385" s="2"/>
      <c r="C7385" s="2"/>
    </row>
    <row r="7386" spans="2:3" hidden="1">
      <c r="B7386" s="2"/>
      <c r="C7386" s="2"/>
    </row>
    <row r="7387" spans="2:3" hidden="1">
      <c r="B7387" s="2"/>
      <c r="C7387" s="2"/>
    </row>
    <row r="7388" spans="2:3" hidden="1">
      <c r="B7388" s="2"/>
      <c r="C7388" s="2"/>
    </row>
    <row r="7389" spans="2:3" hidden="1">
      <c r="B7389" s="2"/>
      <c r="C7389" s="2"/>
    </row>
    <row r="7390" spans="2:3" hidden="1">
      <c r="B7390" s="2"/>
      <c r="C7390" s="2"/>
    </row>
    <row r="7391" spans="2:3" hidden="1">
      <c r="B7391" s="2"/>
      <c r="C7391" s="2"/>
    </row>
    <row r="7392" spans="2:3" hidden="1">
      <c r="B7392" s="2"/>
      <c r="C7392" s="2"/>
    </row>
    <row r="7393" spans="2:3" hidden="1">
      <c r="B7393" s="2"/>
      <c r="C7393" s="2"/>
    </row>
    <row r="7394" spans="2:3" hidden="1">
      <c r="B7394" s="2"/>
      <c r="C7394" s="2"/>
    </row>
    <row r="7395" spans="2:3" hidden="1">
      <c r="B7395" s="2"/>
      <c r="C7395" s="2"/>
    </row>
    <row r="7396" spans="2:3" hidden="1">
      <c r="B7396" s="2"/>
      <c r="C7396" s="2"/>
    </row>
    <row r="7397" spans="2:3" hidden="1">
      <c r="B7397" s="2"/>
      <c r="C7397" s="2"/>
    </row>
    <row r="7398" spans="2:3" hidden="1">
      <c r="B7398" s="2"/>
      <c r="C7398" s="2"/>
    </row>
    <row r="7399" spans="2:3" hidden="1">
      <c r="B7399" s="2"/>
      <c r="C7399" s="2"/>
    </row>
    <row r="7400" spans="2:3" hidden="1">
      <c r="B7400" s="2"/>
      <c r="C7400" s="2"/>
    </row>
    <row r="7401" spans="2:3" hidden="1">
      <c r="B7401" s="2"/>
      <c r="C7401" s="2"/>
    </row>
    <row r="7402" spans="2:3" hidden="1">
      <c r="B7402" s="2"/>
      <c r="C7402" s="2"/>
    </row>
    <row r="7403" spans="2:3" hidden="1">
      <c r="B7403" s="2"/>
      <c r="C7403" s="2"/>
    </row>
    <row r="7404" spans="2:3" hidden="1">
      <c r="B7404" s="2"/>
      <c r="C7404" s="2"/>
    </row>
    <row r="7405" spans="2:3" hidden="1">
      <c r="B7405" s="2"/>
      <c r="C7405" s="2"/>
    </row>
    <row r="7406" spans="2:3" hidden="1">
      <c r="B7406" s="2"/>
      <c r="C7406" s="2"/>
    </row>
    <row r="7407" spans="2:3" hidden="1">
      <c r="B7407" s="2"/>
      <c r="C7407" s="2"/>
    </row>
    <row r="7408" spans="2:3" hidden="1">
      <c r="B7408" s="2"/>
      <c r="C7408" s="2"/>
    </row>
    <row r="7409" spans="2:3" hidden="1">
      <c r="B7409" s="2"/>
      <c r="C7409" s="2"/>
    </row>
    <row r="7410" spans="2:3" hidden="1">
      <c r="B7410" s="2"/>
      <c r="C7410" s="2"/>
    </row>
    <row r="7411" spans="2:3" hidden="1">
      <c r="B7411" s="2"/>
      <c r="C7411" s="2"/>
    </row>
    <row r="7412" spans="2:3" hidden="1">
      <c r="B7412" s="2"/>
      <c r="C7412" s="2"/>
    </row>
    <row r="7413" spans="2:3" hidden="1">
      <c r="B7413" s="2"/>
      <c r="C7413" s="2"/>
    </row>
    <row r="7414" spans="2:3" hidden="1">
      <c r="B7414" s="2"/>
      <c r="C7414" s="2"/>
    </row>
    <row r="7415" spans="2:3" hidden="1">
      <c r="B7415" s="2"/>
      <c r="C7415" s="2"/>
    </row>
    <row r="7416" spans="2:3" hidden="1">
      <c r="B7416" s="2"/>
      <c r="C7416" s="2"/>
    </row>
    <row r="7417" spans="2:3" hidden="1">
      <c r="B7417" s="2"/>
      <c r="C7417" s="2"/>
    </row>
    <row r="7418" spans="2:3" hidden="1">
      <c r="B7418" s="2"/>
      <c r="C7418" s="2"/>
    </row>
    <row r="7419" spans="2:3" hidden="1">
      <c r="B7419" s="2"/>
      <c r="C7419" s="2"/>
    </row>
    <row r="7420" spans="2:3" hidden="1">
      <c r="B7420" s="2"/>
      <c r="C7420" s="2"/>
    </row>
    <row r="7421" spans="2:3" hidden="1">
      <c r="B7421" s="2"/>
      <c r="C7421" s="2"/>
    </row>
    <row r="7422" spans="2:3" hidden="1">
      <c r="B7422" s="2"/>
      <c r="C7422" s="2"/>
    </row>
    <row r="7423" spans="2:3" hidden="1">
      <c r="B7423" s="2"/>
      <c r="C7423" s="2"/>
    </row>
    <row r="7424" spans="2:3" hidden="1">
      <c r="B7424" s="2"/>
      <c r="C7424" s="2"/>
    </row>
    <row r="7425" spans="2:3" hidden="1">
      <c r="B7425" s="2"/>
      <c r="C7425" s="2"/>
    </row>
    <row r="7426" spans="2:3" hidden="1">
      <c r="B7426" s="2"/>
      <c r="C7426" s="2"/>
    </row>
    <row r="7427" spans="2:3" hidden="1">
      <c r="B7427" s="2"/>
      <c r="C7427" s="2"/>
    </row>
    <row r="7428" spans="2:3" hidden="1">
      <c r="B7428" s="2"/>
      <c r="C7428" s="2"/>
    </row>
    <row r="7429" spans="2:3" hidden="1">
      <c r="B7429" s="2"/>
      <c r="C7429" s="2"/>
    </row>
    <row r="7430" spans="2:3" hidden="1">
      <c r="B7430" s="2"/>
      <c r="C7430" s="2"/>
    </row>
    <row r="7431" spans="2:3" hidden="1">
      <c r="B7431" s="2"/>
      <c r="C7431" s="2"/>
    </row>
    <row r="7432" spans="2:3" hidden="1">
      <c r="B7432" s="2"/>
      <c r="C7432" s="2"/>
    </row>
    <row r="7433" spans="2:3" hidden="1">
      <c r="B7433" s="2"/>
      <c r="C7433" s="2"/>
    </row>
    <row r="7434" spans="2:3" hidden="1">
      <c r="B7434" s="2"/>
      <c r="C7434" s="2"/>
    </row>
    <row r="7435" spans="2:3" hidden="1">
      <c r="B7435" s="2"/>
      <c r="C7435" s="2"/>
    </row>
    <row r="7436" spans="2:3" hidden="1">
      <c r="B7436" s="2"/>
      <c r="C7436" s="2"/>
    </row>
    <row r="7437" spans="2:3" hidden="1">
      <c r="B7437" s="2"/>
      <c r="C7437" s="2"/>
    </row>
    <row r="7438" spans="2:3" hidden="1">
      <c r="B7438" s="2"/>
      <c r="C7438" s="2"/>
    </row>
    <row r="7439" spans="2:3" hidden="1">
      <c r="B7439" s="2"/>
      <c r="C7439" s="2"/>
    </row>
    <row r="7440" spans="2:3" hidden="1">
      <c r="B7440" s="2"/>
      <c r="C7440" s="2"/>
    </row>
    <row r="7441" spans="2:3" hidden="1">
      <c r="B7441" s="2"/>
      <c r="C7441" s="2"/>
    </row>
    <row r="7442" spans="2:3" hidden="1">
      <c r="B7442" s="2"/>
      <c r="C7442" s="2"/>
    </row>
    <row r="7443" spans="2:3" hidden="1">
      <c r="B7443" s="2"/>
      <c r="C7443" s="2"/>
    </row>
    <row r="7444" spans="2:3" hidden="1">
      <c r="B7444" s="2"/>
      <c r="C7444" s="2"/>
    </row>
    <row r="7445" spans="2:3" hidden="1">
      <c r="B7445" s="2"/>
      <c r="C7445" s="2"/>
    </row>
    <row r="7446" spans="2:3" hidden="1">
      <c r="B7446" s="2"/>
      <c r="C7446" s="2"/>
    </row>
    <row r="7447" spans="2:3" hidden="1">
      <c r="B7447" s="2"/>
      <c r="C7447" s="2"/>
    </row>
    <row r="7448" spans="2:3" hidden="1">
      <c r="B7448" s="2"/>
      <c r="C7448" s="2"/>
    </row>
    <row r="7449" spans="2:3" hidden="1">
      <c r="B7449" s="2"/>
      <c r="C7449" s="2"/>
    </row>
    <row r="7450" spans="2:3" hidden="1">
      <c r="B7450" s="2"/>
      <c r="C7450" s="2"/>
    </row>
    <row r="7451" spans="2:3" hidden="1">
      <c r="B7451" s="2"/>
      <c r="C7451" s="2"/>
    </row>
    <row r="7452" spans="2:3" hidden="1">
      <c r="B7452" s="2"/>
      <c r="C7452" s="2"/>
    </row>
    <row r="7453" spans="2:3" hidden="1">
      <c r="B7453" s="2"/>
      <c r="C7453" s="2"/>
    </row>
    <row r="7454" spans="2:3" hidden="1">
      <c r="B7454" s="2"/>
      <c r="C7454" s="2"/>
    </row>
    <row r="7455" spans="2:3" hidden="1">
      <c r="B7455" s="2"/>
      <c r="C7455" s="2"/>
    </row>
    <row r="7456" spans="2:3" hidden="1">
      <c r="B7456" s="2"/>
      <c r="C7456" s="2"/>
    </row>
    <row r="7457" spans="2:3" hidden="1">
      <c r="B7457" s="2"/>
      <c r="C7457" s="2"/>
    </row>
    <row r="7458" spans="2:3" hidden="1">
      <c r="B7458" s="2"/>
      <c r="C7458" s="2"/>
    </row>
    <row r="7459" spans="2:3" hidden="1">
      <c r="B7459" s="2"/>
      <c r="C7459" s="2"/>
    </row>
    <row r="7460" spans="2:3" hidden="1">
      <c r="B7460" s="2"/>
      <c r="C7460" s="2"/>
    </row>
    <row r="7461" spans="2:3" hidden="1">
      <c r="B7461" s="2"/>
      <c r="C7461" s="2"/>
    </row>
    <row r="7462" spans="2:3" hidden="1">
      <c r="B7462" s="2"/>
      <c r="C7462" s="2"/>
    </row>
    <row r="7463" spans="2:3" hidden="1">
      <c r="B7463" s="2"/>
      <c r="C7463" s="2"/>
    </row>
    <row r="7464" spans="2:3" hidden="1">
      <c r="B7464" s="2"/>
      <c r="C7464" s="2"/>
    </row>
    <row r="7465" spans="2:3" hidden="1">
      <c r="B7465" s="2"/>
      <c r="C7465" s="2"/>
    </row>
    <row r="7466" spans="2:3" hidden="1">
      <c r="B7466" s="2"/>
      <c r="C7466" s="2"/>
    </row>
    <row r="7467" spans="2:3" hidden="1">
      <c r="B7467" s="2"/>
      <c r="C7467" s="2"/>
    </row>
    <row r="7468" spans="2:3" hidden="1">
      <c r="B7468" s="2"/>
      <c r="C7468" s="2"/>
    </row>
    <row r="7469" spans="2:3" hidden="1">
      <c r="B7469" s="2"/>
      <c r="C7469" s="2"/>
    </row>
    <row r="7470" spans="2:3" hidden="1">
      <c r="B7470" s="2"/>
      <c r="C7470" s="2"/>
    </row>
    <row r="7471" spans="2:3" hidden="1">
      <c r="B7471" s="2"/>
      <c r="C7471" s="2"/>
    </row>
    <row r="7472" spans="2:3" hidden="1">
      <c r="B7472" s="2"/>
      <c r="C7472" s="2"/>
    </row>
    <row r="7473" spans="2:3" hidden="1">
      <c r="B7473" s="2"/>
      <c r="C7473" s="2"/>
    </row>
    <row r="7474" spans="2:3" hidden="1">
      <c r="B7474" s="2"/>
      <c r="C7474" s="2"/>
    </row>
    <row r="7475" spans="2:3" hidden="1">
      <c r="B7475" s="2"/>
      <c r="C7475" s="2"/>
    </row>
    <row r="7476" spans="2:3" hidden="1">
      <c r="B7476" s="2"/>
      <c r="C7476" s="2"/>
    </row>
    <row r="7477" spans="2:3" hidden="1">
      <c r="B7477" s="2"/>
      <c r="C7477" s="2"/>
    </row>
    <row r="7478" spans="2:3" hidden="1">
      <c r="B7478" s="2"/>
      <c r="C7478" s="2"/>
    </row>
    <row r="7479" spans="2:3" hidden="1">
      <c r="B7479" s="2"/>
      <c r="C7479" s="2"/>
    </row>
    <row r="7480" spans="2:3" hidden="1">
      <c r="B7480" s="2"/>
      <c r="C7480" s="2"/>
    </row>
    <row r="7481" spans="2:3" hidden="1">
      <c r="B7481" s="2"/>
      <c r="C7481" s="2"/>
    </row>
    <row r="7482" spans="2:3" hidden="1">
      <c r="B7482" s="2"/>
      <c r="C7482" s="2"/>
    </row>
    <row r="7483" spans="2:3" hidden="1">
      <c r="B7483" s="2"/>
      <c r="C7483" s="2"/>
    </row>
    <row r="7484" spans="2:3" hidden="1">
      <c r="B7484" s="2"/>
      <c r="C7484" s="2"/>
    </row>
    <row r="7485" spans="2:3" hidden="1">
      <c r="B7485" s="2"/>
      <c r="C7485" s="2"/>
    </row>
    <row r="7486" spans="2:3" hidden="1">
      <c r="B7486" s="2"/>
      <c r="C7486" s="2"/>
    </row>
    <row r="7487" spans="2:3" hidden="1">
      <c r="B7487" s="2"/>
      <c r="C7487" s="2"/>
    </row>
    <row r="7488" spans="2:3" hidden="1">
      <c r="B7488" s="2"/>
      <c r="C7488" s="2"/>
    </row>
    <row r="7489" spans="2:3" hidden="1">
      <c r="B7489" s="2"/>
      <c r="C7489" s="2"/>
    </row>
    <row r="7490" spans="2:3" hidden="1">
      <c r="B7490" s="2"/>
      <c r="C7490" s="2"/>
    </row>
    <row r="7491" spans="2:3" hidden="1">
      <c r="B7491" s="2"/>
      <c r="C7491" s="2"/>
    </row>
    <row r="7492" spans="2:3" hidden="1">
      <c r="B7492" s="2"/>
      <c r="C7492" s="2"/>
    </row>
    <row r="7493" spans="2:3" hidden="1">
      <c r="B7493" s="2"/>
      <c r="C7493" s="2"/>
    </row>
    <row r="7494" spans="2:3" hidden="1">
      <c r="B7494" s="2"/>
      <c r="C7494" s="2"/>
    </row>
    <row r="7495" spans="2:3" hidden="1">
      <c r="B7495" s="2"/>
      <c r="C7495" s="2"/>
    </row>
    <row r="7496" spans="2:3" hidden="1">
      <c r="B7496" s="2"/>
      <c r="C7496" s="2"/>
    </row>
    <row r="7497" spans="2:3" hidden="1">
      <c r="B7497" s="2"/>
      <c r="C7497" s="2"/>
    </row>
    <row r="7498" spans="2:3" hidden="1">
      <c r="B7498" s="2"/>
      <c r="C7498" s="2"/>
    </row>
    <row r="7499" spans="2:3" hidden="1">
      <c r="B7499" s="2"/>
      <c r="C7499" s="2"/>
    </row>
    <row r="7500" spans="2:3" hidden="1">
      <c r="B7500" s="2"/>
      <c r="C7500" s="2"/>
    </row>
    <row r="7501" spans="2:3" hidden="1">
      <c r="B7501" s="2"/>
      <c r="C7501" s="2"/>
    </row>
    <row r="7502" spans="2:3" hidden="1">
      <c r="B7502" s="2"/>
      <c r="C7502" s="2"/>
    </row>
    <row r="7503" spans="2:3" hidden="1">
      <c r="B7503" s="2"/>
      <c r="C7503" s="2"/>
    </row>
    <row r="7504" spans="2:3" hidden="1">
      <c r="B7504" s="2"/>
      <c r="C7504" s="2"/>
    </row>
    <row r="7505" spans="2:3" hidden="1">
      <c r="B7505" s="2"/>
      <c r="C7505" s="2"/>
    </row>
    <row r="7506" spans="2:3" hidden="1">
      <c r="B7506" s="2"/>
      <c r="C7506" s="2"/>
    </row>
    <row r="7507" spans="2:3" hidden="1">
      <c r="B7507" s="2"/>
      <c r="C7507" s="2"/>
    </row>
    <row r="7508" spans="2:3" hidden="1">
      <c r="B7508" s="2"/>
      <c r="C7508" s="2"/>
    </row>
    <row r="7509" spans="2:3" hidden="1">
      <c r="B7509" s="2"/>
      <c r="C7509" s="2"/>
    </row>
    <row r="7510" spans="2:3" hidden="1">
      <c r="B7510" s="2"/>
      <c r="C7510" s="2"/>
    </row>
    <row r="7511" spans="2:3" hidden="1">
      <c r="B7511" s="2"/>
      <c r="C7511" s="2"/>
    </row>
    <row r="7512" spans="2:3" hidden="1">
      <c r="B7512" s="2"/>
      <c r="C7512" s="2"/>
    </row>
    <row r="7513" spans="2:3" hidden="1">
      <c r="B7513" s="2"/>
      <c r="C7513" s="2"/>
    </row>
    <row r="7514" spans="2:3" hidden="1">
      <c r="B7514" s="2"/>
      <c r="C7514" s="2"/>
    </row>
    <row r="7515" spans="2:3" hidden="1">
      <c r="B7515" s="2"/>
      <c r="C7515" s="2"/>
    </row>
    <row r="7516" spans="2:3" hidden="1">
      <c r="B7516" s="2"/>
      <c r="C7516" s="2"/>
    </row>
    <row r="7517" spans="2:3" hidden="1">
      <c r="B7517" s="2"/>
      <c r="C7517" s="2"/>
    </row>
    <row r="7518" spans="2:3" hidden="1">
      <c r="B7518" s="2"/>
      <c r="C7518" s="2"/>
    </row>
    <row r="7519" spans="2:3" hidden="1">
      <c r="B7519" s="2"/>
      <c r="C7519" s="2"/>
    </row>
    <row r="7520" spans="2:3" hidden="1">
      <c r="B7520" s="2"/>
      <c r="C7520" s="2"/>
    </row>
    <row r="7521" spans="2:3" hidden="1">
      <c r="B7521" s="2"/>
      <c r="C7521" s="2"/>
    </row>
    <row r="7522" spans="2:3" hidden="1">
      <c r="B7522" s="2"/>
      <c r="C7522" s="2"/>
    </row>
    <row r="7523" spans="2:3" hidden="1">
      <c r="B7523" s="2"/>
      <c r="C7523" s="2"/>
    </row>
    <row r="7524" spans="2:3" hidden="1">
      <c r="B7524" s="2"/>
      <c r="C7524" s="2"/>
    </row>
    <row r="7525" spans="2:3" hidden="1">
      <c r="B7525" s="2"/>
      <c r="C7525" s="2"/>
    </row>
    <row r="7526" spans="2:3" hidden="1">
      <c r="B7526" s="2"/>
      <c r="C7526" s="2"/>
    </row>
    <row r="7527" spans="2:3" hidden="1">
      <c r="B7527" s="2"/>
      <c r="C7527" s="2"/>
    </row>
    <row r="7528" spans="2:3" hidden="1">
      <c r="B7528" s="2"/>
      <c r="C7528" s="2"/>
    </row>
    <row r="7529" spans="2:3" hidden="1">
      <c r="B7529" s="2"/>
      <c r="C7529" s="2"/>
    </row>
    <row r="7530" spans="2:3" hidden="1">
      <c r="B7530" s="2"/>
      <c r="C7530" s="2"/>
    </row>
    <row r="7531" spans="2:3" hidden="1">
      <c r="B7531" s="2"/>
      <c r="C7531" s="2"/>
    </row>
    <row r="7532" spans="2:3" hidden="1">
      <c r="B7532" s="2"/>
      <c r="C7532" s="2"/>
    </row>
    <row r="7533" spans="2:3" hidden="1">
      <c r="B7533" s="2"/>
      <c r="C7533" s="2"/>
    </row>
    <row r="7534" spans="2:3" hidden="1">
      <c r="B7534" s="2"/>
      <c r="C7534" s="2"/>
    </row>
    <row r="7535" spans="2:3" hidden="1">
      <c r="B7535" s="2"/>
      <c r="C7535" s="2"/>
    </row>
    <row r="7536" spans="2:3" hidden="1">
      <c r="B7536" s="2"/>
      <c r="C7536" s="2"/>
    </row>
    <row r="7537" spans="2:3" hidden="1">
      <c r="B7537" s="2"/>
      <c r="C7537" s="2"/>
    </row>
    <row r="7538" spans="2:3" hidden="1">
      <c r="B7538" s="2"/>
      <c r="C7538" s="2"/>
    </row>
    <row r="7539" spans="2:3" hidden="1">
      <c r="B7539" s="2"/>
      <c r="C7539" s="2"/>
    </row>
    <row r="7540" spans="2:3" hidden="1">
      <c r="B7540" s="2"/>
      <c r="C7540" s="2"/>
    </row>
    <row r="7541" spans="2:3" hidden="1">
      <c r="B7541" s="2"/>
      <c r="C7541" s="2"/>
    </row>
    <row r="7542" spans="2:3" hidden="1">
      <c r="B7542" s="2"/>
      <c r="C7542" s="2"/>
    </row>
    <row r="7543" spans="2:3" hidden="1">
      <c r="B7543" s="2"/>
      <c r="C7543" s="2"/>
    </row>
    <row r="7544" spans="2:3" hidden="1">
      <c r="B7544" s="2"/>
      <c r="C7544" s="2"/>
    </row>
    <row r="7545" spans="2:3" hidden="1">
      <c r="B7545" s="2"/>
      <c r="C7545" s="2"/>
    </row>
    <row r="7546" spans="2:3" hidden="1">
      <c r="B7546" s="2"/>
      <c r="C7546" s="2"/>
    </row>
    <row r="7547" spans="2:3" hidden="1">
      <c r="B7547" s="2"/>
      <c r="C7547" s="2"/>
    </row>
    <row r="7548" spans="2:3" hidden="1">
      <c r="B7548" s="2"/>
      <c r="C7548" s="2"/>
    </row>
    <row r="7549" spans="2:3" hidden="1">
      <c r="B7549" s="2"/>
      <c r="C7549" s="2"/>
    </row>
    <row r="7550" spans="2:3" hidden="1">
      <c r="B7550" s="2"/>
      <c r="C7550" s="2"/>
    </row>
    <row r="7551" spans="2:3" hidden="1">
      <c r="B7551" s="2"/>
      <c r="C7551" s="2"/>
    </row>
    <row r="7552" spans="2:3" hidden="1">
      <c r="B7552" s="2"/>
      <c r="C7552" s="2"/>
    </row>
    <row r="7553" spans="2:3" hidden="1">
      <c r="B7553" s="2"/>
      <c r="C7553" s="2"/>
    </row>
    <row r="7554" spans="2:3" hidden="1">
      <c r="B7554" s="2"/>
      <c r="C7554" s="2"/>
    </row>
    <row r="7555" spans="2:3" hidden="1">
      <c r="B7555" s="2"/>
      <c r="C7555" s="2"/>
    </row>
    <row r="7556" spans="2:3" hidden="1">
      <c r="B7556" s="2"/>
      <c r="C7556" s="2"/>
    </row>
    <row r="7557" spans="2:3" hidden="1">
      <c r="B7557" s="2"/>
      <c r="C7557" s="2"/>
    </row>
    <row r="7558" spans="2:3" hidden="1">
      <c r="B7558" s="2"/>
      <c r="C7558" s="2"/>
    </row>
    <row r="7559" spans="2:3" hidden="1">
      <c r="B7559" s="2"/>
      <c r="C7559" s="2"/>
    </row>
    <row r="7560" spans="2:3" hidden="1">
      <c r="B7560" s="2"/>
      <c r="C7560" s="2"/>
    </row>
    <row r="7561" spans="2:3" hidden="1">
      <c r="B7561" s="2"/>
      <c r="C7561" s="2"/>
    </row>
    <row r="7562" spans="2:3" hidden="1">
      <c r="B7562" s="2"/>
      <c r="C7562" s="2"/>
    </row>
    <row r="7563" spans="2:3" hidden="1">
      <c r="B7563" s="2"/>
      <c r="C7563" s="2"/>
    </row>
    <row r="7564" spans="2:3" hidden="1">
      <c r="B7564" s="2"/>
      <c r="C7564" s="2"/>
    </row>
    <row r="7565" spans="2:3" hidden="1">
      <c r="B7565" s="2"/>
      <c r="C7565" s="2"/>
    </row>
    <row r="7566" spans="2:3" hidden="1">
      <c r="B7566" s="2"/>
      <c r="C7566" s="2"/>
    </row>
    <row r="7567" spans="2:3" hidden="1">
      <c r="B7567" s="2"/>
      <c r="C7567" s="2"/>
    </row>
    <row r="7568" spans="2:3" hidden="1">
      <c r="B7568" s="2"/>
      <c r="C7568" s="2"/>
    </row>
    <row r="7569" spans="2:3" hidden="1">
      <c r="B7569" s="2"/>
      <c r="C7569" s="2"/>
    </row>
    <row r="7570" spans="2:3" hidden="1">
      <c r="B7570" s="2"/>
      <c r="C7570" s="2"/>
    </row>
    <row r="7571" spans="2:3" hidden="1">
      <c r="B7571" s="2"/>
      <c r="C7571" s="2"/>
    </row>
    <row r="7572" spans="2:3" hidden="1">
      <c r="B7572" s="2"/>
      <c r="C7572" s="2"/>
    </row>
    <row r="7573" spans="2:3" hidden="1">
      <c r="B7573" s="2"/>
      <c r="C7573" s="2"/>
    </row>
    <row r="7574" spans="2:3" hidden="1">
      <c r="B7574" s="2"/>
      <c r="C7574" s="2"/>
    </row>
    <row r="7575" spans="2:3" hidden="1">
      <c r="B7575" s="2"/>
      <c r="C7575" s="2"/>
    </row>
    <row r="7576" spans="2:3" hidden="1">
      <c r="B7576" s="2"/>
      <c r="C7576" s="2"/>
    </row>
    <row r="7577" spans="2:3" hidden="1">
      <c r="B7577" s="2"/>
      <c r="C7577" s="2"/>
    </row>
    <row r="7578" spans="2:3" hidden="1">
      <c r="B7578" s="2"/>
      <c r="C7578" s="2"/>
    </row>
    <row r="7579" spans="2:3" hidden="1">
      <c r="B7579" s="2"/>
      <c r="C7579" s="2"/>
    </row>
    <row r="7580" spans="2:3" hidden="1">
      <c r="B7580" s="2"/>
      <c r="C7580" s="2"/>
    </row>
    <row r="7581" spans="2:3" hidden="1">
      <c r="B7581" s="2"/>
      <c r="C7581" s="2"/>
    </row>
    <row r="7582" spans="2:3" hidden="1">
      <c r="B7582" s="2"/>
      <c r="C7582" s="2"/>
    </row>
    <row r="7583" spans="2:3" hidden="1">
      <c r="B7583" s="2"/>
      <c r="C7583" s="2"/>
    </row>
    <row r="7584" spans="2:3" hidden="1">
      <c r="B7584" s="2"/>
      <c r="C7584" s="2"/>
    </row>
    <row r="7585" spans="2:3" hidden="1">
      <c r="B7585" s="2"/>
      <c r="C7585" s="2"/>
    </row>
    <row r="7586" spans="2:3" hidden="1">
      <c r="B7586" s="2"/>
      <c r="C7586" s="2"/>
    </row>
    <row r="7587" spans="2:3" hidden="1">
      <c r="B7587" s="2"/>
      <c r="C7587" s="2"/>
    </row>
    <row r="7588" spans="2:3" hidden="1">
      <c r="B7588" s="2"/>
      <c r="C7588" s="2"/>
    </row>
    <row r="7589" spans="2:3" hidden="1">
      <c r="B7589" s="2"/>
      <c r="C7589" s="2"/>
    </row>
    <row r="7590" spans="2:3" hidden="1">
      <c r="B7590" s="2"/>
      <c r="C7590" s="2"/>
    </row>
    <row r="7591" spans="2:3" hidden="1">
      <c r="B7591" s="2"/>
      <c r="C7591" s="2"/>
    </row>
    <row r="7592" spans="2:3" hidden="1">
      <c r="B7592" s="2"/>
      <c r="C7592" s="2"/>
    </row>
    <row r="7593" spans="2:3" hidden="1">
      <c r="B7593" s="2"/>
      <c r="C7593" s="2"/>
    </row>
    <row r="7594" spans="2:3" hidden="1">
      <c r="B7594" s="2"/>
      <c r="C7594" s="2"/>
    </row>
    <row r="7595" spans="2:3" hidden="1">
      <c r="B7595" s="2"/>
      <c r="C7595" s="2"/>
    </row>
    <row r="7596" spans="2:3" hidden="1">
      <c r="B7596" s="2"/>
      <c r="C7596" s="2"/>
    </row>
    <row r="7597" spans="2:3" hidden="1">
      <c r="B7597" s="2"/>
      <c r="C7597" s="2"/>
    </row>
    <row r="7598" spans="2:3" hidden="1">
      <c r="B7598" s="2"/>
      <c r="C7598" s="2"/>
    </row>
    <row r="7599" spans="2:3" hidden="1">
      <c r="B7599" s="2"/>
      <c r="C7599" s="2"/>
    </row>
    <row r="7600" spans="2:3" hidden="1">
      <c r="B7600" s="2"/>
      <c r="C7600" s="2"/>
    </row>
    <row r="7601" spans="2:3" hidden="1">
      <c r="B7601" s="2"/>
      <c r="C7601" s="2"/>
    </row>
    <row r="7602" spans="2:3" hidden="1">
      <c r="B7602" s="2"/>
      <c r="C7602" s="2"/>
    </row>
    <row r="7603" spans="2:3" hidden="1">
      <c r="B7603" s="2"/>
      <c r="C7603" s="2"/>
    </row>
    <row r="7604" spans="2:3" hidden="1">
      <c r="B7604" s="2"/>
      <c r="C7604" s="2"/>
    </row>
    <row r="7605" spans="2:3" hidden="1">
      <c r="B7605" s="2"/>
      <c r="C7605" s="2"/>
    </row>
    <row r="7606" spans="2:3" hidden="1">
      <c r="B7606" s="2"/>
      <c r="C7606" s="2"/>
    </row>
    <row r="7607" spans="2:3" hidden="1">
      <c r="B7607" s="2"/>
      <c r="C7607" s="2"/>
    </row>
    <row r="7608" spans="2:3" hidden="1">
      <c r="B7608" s="2"/>
      <c r="C7608" s="2"/>
    </row>
    <row r="7609" spans="2:3" hidden="1">
      <c r="B7609" s="2"/>
      <c r="C7609" s="2"/>
    </row>
    <row r="7610" spans="2:3" hidden="1">
      <c r="B7610" s="2"/>
      <c r="C7610" s="2"/>
    </row>
    <row r="7611" spans="2:3" hidden="1">
      <c r="B7611" s="2"/>
      <c r="C7611" s="2"/>
    </row>
    <row r="7612" spans="2:3" hidden="1">
      <c r="B7612" s="2"/>
      <c r="C7612" s="2"/>
    </row>
    <row r="7613" spans="2:3" hidden="1">
      <c r="B7613" s="2"/>
      <c r="C7613" s="2"/>
    </row>
    <row r="7614" spans="2:3" hidden="1">
      <c r="B7614" s="2"/>
      <c r="C7614" s="2"/>
    </row>
    <row r="7615" spans="2:3" hidden="1">
      <c r="B7615" s="2"/>
      <c r="C7615" s="2"/>
    </row>
    <row r="7616" spans="2:3" hidden="1">
      <c r="B7616" s="2"/>
      <c r="C7616" s="2"/>
    </row>
    <row r="7617" spans="2:3" hidden="1">
      <c r="B7617" s="2"/>
      <c r="C7617" s="2"/>
    </row>
    <row r="7618" spans="2:3" hidden="1">
      <c r="B7618" s="2"/>
      <c r="C7618" s="2"/>
    </row>
    <row r="7619" spans="2:3" hidden="1">
      <c r="B7619" s="2"/>
      <c r="C7619" s="2"/>
    </row>
    <row r="7620" spans="2:3" hidden="1">
      <c r="B7620" s="2"/>
      <c r="C7620" s="2"/>
    </row>
    <row r="7621" spans="2:3" hidden="1">
      <c r="B7621" s="2"/>
      <c r="C7621" s="2"/>
    </row>
    <row r="7622" spans="2:3" hidden="1">
      <c r="B7622" s="2"/>
      <c r="C7622" s="2"/>
    </row>
    <row r="7623" spans="2:3" hidden="1">
      <c r="B7623" s="2"/>
      <c r="C7623" s="2"/>
    </row>
    <row r="7624" spans="2:3" hidden="1">
      <c r="B7624" s="2"/>
      <c r="C7624" s="2"/>
    </row>
    <row r="7625" spans="2:3" hidden="1">
      <c r="B7625" s="2"/>
      <c r="C7625" s="2"/>
    </row>
    <row r="7626" spans="2:3" hidden="1">
      <c r="B7626" s="2"/>
      <c r="C7626" s="2"/>
    </row>
    <row r="7627" spans="2:3" hidden="1">
      <c r="B7627" s="2"/>
      <c r="C7627" s="2"/>
    </row>
    <row r="7628" spans="2:3" hidden="1">
      <c r="B7628" s="2"/>
      <c r="C7628" s="2"/>
    </row>
    <row r="7629" spans="2:3" hidden="1">
      <c r="B7629" s="2"/>
      <c r="C7629" s="2"/>
    </row>
    <row r="7630" spans="2:3" hidden="1">
      <c r="B7630" s="2"/>
      <c r="C7630" s="2"/>
    </row>
    <row r="7631" spans="2:3" hidden="1">
      <c r="B7631" s="2"/>
      <c r="C7631" s="2"/>
    </row>
    <row r="7632" spans="2:3" hidden="1">
      <c r="B7632" s="2"/>
      <c r="C7632" s="2"/>
    </row>
    <row r="7633" spans="2:3" hidden="1">
      <c r="B7633" s="2"/>
      <c r="C7633" s="2"/>
    </row>
    <row r="7634" spans="2:3" hidden="1">
      <c r="B7634" s="2"/>
      <c r="C7634" s="2"/>
    </row>
    <row r="7635" spans="2:3" hidden="1">
      <c r="B7635" s="2"/>
      <c r="C7635" s="2"/>
    </row>
    <row r="7636" spans="2:3" hidden="1">
      <c r="B7636" s="2"/>
      <c r="C7636" s="2"/>
    </row>
    <row r="7637" spans="2:3" hidden="1">
      <c r="B7637" s="2"/>
      <c r="C7637" s="2"/>
    </row>
    <row r="7638" spans="2:3" hidden="1">
      <c r="B7638" s="2"/>
      <c r="C7638" s="2"/>
    </row>
    <row r="7639" spans="2:3" hidden="1">
      <c r="B7639" s="2"/>
      <c r="C7639" s="2"/>
    </row>
    <row r="7640" spans="2:3" hidden="1">
      <c r="B7640" s="2"/>
      <c r="C7640" s="2"/>
    </row>
    <row r="7641" spans="2:3" hidden="1">
      <c r="B7641" s="2"/>
      <c r="C7641" s="2"/>
    </row>
    <row r="7642" spans="2:3" hidden="1">
      <c r="B7642" s="2"/>
      <c r="C7642" s="2"/>
    </row>
    <row r="7643" spans="2:3" hidden="1">
      <c r="B7643" s="2"/>
      <c r="C7643" s="2"/>
    </row>
    <row r="7644" spans="2:3" hidden="1">
      <c r="B7644" s="2"/>
      <c r="C7644" s="2"/>
    </row>
    <row r="7645" spans="2:3" hidden="1">
      <c r="B7645" s="2"/>
      <c r="C7645" s="2"/>
    </row>
    <row r="7646" spans="2:3" hidden="1">
      <c r="B7646" s="2"/>
      <c r="C7646" s="2"/>
    </row>
    <row r="7647" spans="2:3" hidden="1">
      <c r="B7647" s="2"/>
      <c r="C7647" s="2"/>
    </row>
    <row r="7648" spans="2:3" hidden="1">
      <c r="B7648" s="2"/>
      <c r="C7648" s="2"/>
    </row>
    <row r="7649" spans="2:3" hidden="1">
      <c r="B7649" s="2"/>
      <c r="C7649" s="2"/>
    </row>
    <row r="7650" spans="2:3" hidden="1">
      <c r="B7650" s="2"/>
      <c r="C7650" s="2"/>
    </row>
    <row r="7651" spans="2:3" hidden="1">
      <c r="B7651" s="2"/>
      <c r="C7651" s="2"/>
    </row>
    <row r="7652" spans="2:3" hidden="1">
      <c r="B7652" s="2"/>
      <c r="C7652" s="2"/>
    </row>
    <row r="7653" spans="2:3" hidden="1">
      <c r="B7653" s="2"/>
      <c r="C7653" s="2"/>
    </row>
    <row r="7654" spans="2:3" hidden="1">
      <c r="B7654" s="2"/>
      <c r="C7654" s="2"/>
    </row>
    <row r="7655" spans="2:3" hidden="1">
      <c r="B7655" s="2"/>
      <c r="C7655" s="2"/>
    </row>
    <row r="7656" spans="2:3" hidden="1">
      <c r="B7656" s="2"/>
      <c r="C7656" s="2"/>
    </row>
    <row r="7657" spans="2:3" hidden="1">
      <c r="B7657" s="2"/>
      <c r="C7657" s="2"/>
    </row>
    <row r="7658" spans="2:3" hidden="1">
      <c r="B7658" s="2"/>
      <c r="C7658" s="2"/>
    </row>
    <row r="7659" spans="2:3" hidden="1">
      <c r="B7659" s="2"/>
      <c r="C7659" s="2"/>
    </row>
    <row r="7660" spans="2:3" hidden="1">
      <c r="B7660" s="2"/>
      <c r="C7660" s="2"/>
    </row>
    <row r="7661" spans="2:3" hidden="1">
      <c r="B7661" s="2"/>
      <c r="C7661" s="2"/>
    </row>
    <row r="7662" spans="2:3" hidden="1">
      <c r="B7662" s="2"/>
      <c r="C7662" s="2"/>
    </row>
    <row r="7663" spans="2:3" hidden="1">
      <c r="B7663" s="2"/>
      <c r="C7663" s="2"/>
    </row>
    <row r="7664" spans="2:3" hidden="1">
      <c r="B7664" s="2"/>
      <c r="C7664" s="2"/>
    </row>
    <row r="7665" spans="2:3" hidden="1">
      <c r="B7665" s="2"/>
      <c r="C7665" s="2"/>
    </row>
    <row r="7666" spans="2:3" hidden="1">
      <c r="B7666" s="2"/>
      <c r="C7666" s="2"/>
    </row>
    <row r="7667" spans="2:3" hidden="1">
      <c r="B7667" s="2"/>
      <c r="C7667" s="2"/>
    </row>
    <row r="7668" spans="2:3" hidden="1">
      <c r="B7668" s="2"/>
      <c r="C7668" s="2"/>
    </row>
    <row r="7669" spans="2:3" hidden="1">
      <c r="B7669" s="2"/>
      <c r="C7669" s="2"/>
    </row>
    <row r="7670" spans="2:3" hidden="1">
      <c r="B7670" s="2"/>
      <c r="C7670" s="2"/>
    </row>
    <row r="7671" spans="2:3" hidden="1">
      <c r="B7671" s="2"/>
      <c r="C7671" s="2"/>
    </row>
    <row r="7672" spans="2:3" hidden="1">
      <c r="B7672" s="2"/>
      <c r="C7672" s="2"/>
    </row>
    <row r="7673" spans="2:3" hidden="1">
      <c r="B7673" s="2"/>
      <c r="C7673" s="2"/>
    </row>
    <row r="7674" spans="2:3" hidden="1">
      <c r="B7674" s="2"/>
      <c r="C7674" s="2"/>
    </row>
    <row r="7675" spans="2:3" hidden="1">
      <c r="B7675" s="2"/>
      <c r="C7675" s="2"/>
    </row>
    <row r="7676" spans="2:3" hidden="1">
      <c r="B7676" s="2"/>
      <c r="C7676" s="2"/>
    </row>
    <row r="7677" spans="2:3" hidden="1">
      <c r="B7677" s="2"/>
      <c r="C7677" s="2"/>
    </row>
    <row r="7678" spans="2:3" hidden="1">
      <c r="B7678" s="2"/>
      <c r="C7678" s="2"/>
    </row>
    <row r="7679" spans="2:3" hidden="1">
      <c r="B7679" s="2"/>
      <c r="C7679" s="2"/>
    </row>
    <row r="7680" spans="2:3" hidden="1">
      <c r="B7680" s="2"/>
      <c r="C7680" s="2"/>
    </row>
    <row r="7681" spans="2:3" hidden="1">
      <c r="B7681" s="2"/>
      <c r="C7681" s="2"/>
    </row>
    <row r="7682" spans="2:3" hidden="1">
      <c r="B7682" s="2"/>
      <c r="C7682" s="2"/>
    </row>
    <row r="7683" spans="2:3" hidden="1">
      <c r="B7683" s="2"/>
      <c r="C7683" s="2"/>
    </row>
    <row r="7684" spans="2:3" hidden="1">
      <c r="B7684" s="2"/>
      <c r="C7684" s="2"/>
    </row>
    <row r="7685" spans="2:3" hidden="1">
      <c r="B7685" s="2"/>
      <c r="C7685" s="2"/>
    </row>
    <row r="7686" spans="2:3" hidden="1">
      <c r="B7686" s="2"/>
      <c r="C7686" s="2"/>
    </row>
    <row r="7687" spans="2:3" hidden="1">
      <c r="B7687" s="2"/>
      <c r="C7687" s="2"/>
    </row>
    <row r="7688" spans="2:3" hidden="1">
      <c r="B7688" s="2"/>
      <c r="C7688" s="2"/>
    </row>
    <row r="7689" spans="2:3" hidden="1">
      <c r="B7689" s="2"/>
      <c r="C7689" s="2"/>
    </row>
    <row r="7690" spans="2:3" hidden="1">
      <c r="B7690" s="2"/>
      <c r="C7690" s="2"/>
    </row>
    <row r="7691" spans="2:3" hidden="1">
      <c r="B7691" s="2"/>
      <c r="C7691" s="2"/>
    </row>
    <row r="7692" spans="2:3" hidden="1">
      <c r="B7692" s="2"/>
      <c r="C7692" s="2"/>
    </row>
    <row r="7693" spans="2:3" hidden="1">
      <c r="B7693" s="2"/>
      <c r="C7693" s="2"/>
    </row>
    <row r="7694" spans="2:3" hidden="1">
      <c r="B7694" s="2"/>
      <c r="C7694" s="2"/>
    </row>
    <row r="7695" spans="2:3" hidden="1">
      <c r="B7695" s="2"/>
      <c r="C7695" s="2"/>
    </row>
    <row r="7696" spans="2:3" hidden="1">
      <c r="B7696" s="2"/>
      <c r="C7696" s="2"/>
    </row>
    <row r="7697" spans="2:3" hidden="1">
      <c r="B7697" s="2"/>
      <c r="C7697" s="2"/>
    </row>
    <row r="7698" spans="2:3" hidden="1">
      <c r="B7698" s="2"/>
      <c r="C7698" s="2"/>
    </row>
    <row r="7699" spans="2:3" hidden="1">
      <c r="B7699" s="2"/>
      <c r="C7699" s="2"/>
    </row>
    <row r="7700" spans="2:3" hidden="1">
      <c r="B7700" s="2"/>
      <c r="C7700" s="2"/>
    </row>
    <row r="7701" spans="2:3" hidden="1">
      <c r="B7701" s="2"/>
      <c r="C7701" s="2"/>
    </row>
    <row r="7702" spans="2:3" hidden="1">
      <c r="B7702" s="2"/>
      <c r="C7702" s="2"/>
    </row>
    <row r="7703" spans="2:3" hidden="1">
      <c r="B7703" s="2"/>
      <c r="C7703" s="2"/>
    </row>
    <row r="7704" spans="2:3" hidden="1">
      <c r="B7704" s="2"/>
      <c r="C7704" s="2"/>
    </row>
    <row r="7705" spans="2:3" hidden="1">
      <c r="B7705" s="2"/>
      <c r="C7705" s="2"/>
    </row>
    <row r="7706" spans="2:3" hidden="1">
      <c r="B7706" s="2"/>
      <c r="C7706" s="2"/>
    </row>
    <row r="7707" spans="2:3" hidden="1">
      <c r="B7707" s="2"/>
      <c r="C7707" s="2"/>
    </row>
    <row r="7708" spans="2:3" hidden="1">
      <c r="B7708" s="2"/>
      <c r="C7708" s="2"/>
    </row>
    <row r="7709" spans="2:3" hidden="1">
      <c r="B7709" s="2"/>
      <c r="C7709" s="2"/>
    </row>
    <row r="7710" spans="2:3" hidden="1">
      <c r="B7710" s="2"/>
      <c r="C7710" s="2"/>
    </row>
    <row r="7711" spans="2:3" hidden="1">
      <c r="B7711" s="2"/>
      <c r="C7711" s="2"/>
    </row>
    <row r="7712" spans="2:3" hidden="1">
      <c r="B7712" s="2"/>
      <c r="C7712" s="2"/>
    </row>
    <row r="7713" spans="2:3" hidden="1">
      <c r="B7713" s="2"/>
      <c r="C7713" s="2"/>
    </row>
    <row r="7714" spans="2:3" hidden="1">
      <c r="B7714" s="2"/>
      <c r="C7714" s="2"/>
    </row>
    <row r="7715" spans="2:3" hidden="1">
      <c r="B7715" s="2"/>
      <c r="C7715" s="2"/>
    </row>
    <row r="7716" spans="2:3" hidden="1">
      <c r="B7716" s="2"/>
      <c r="C7716" s="2"/>
    </row>
    <row r="7717" spans="2:3" hidden="1">
      <c r="B7717" s="2"/>
      <c r="C7717" s="2"/>
    </row>
    <row r="7718" spans="2:3" hidden="1">
      <c r="B7718" s="2"/>
      <c r="C7718" s="2"/>
    </row>
    <row r="7719" spans="2:3" hidden="1">
      <c r="B7719" s="2"/>
      <c r="C7719" s="2"/>
    </row>
    <row r="7720" spans="2:3" hidden="1">
      <c r="B7720" s="2"/>
      <c r="C7720" s="2"/>
    </row>
    <row r="7721" spans="2:3" hidden="1">
      <c r="B7721" s="2"/>
      <c r="C7721" s="2"/>
    </row>
    <row r="7722" spans="2:3" hidden="1">
      <c r="B7722" s="2"/>
      <c r="C7722" s="2"/>
    </row>
    <row r="7723" spans="2:3" hidden="1">
      <c r="B7723" s="2"/>
      <c r="C7723" s="2"/>
    </row>
    <row r="7724" spans="2:3" hidden="1">
      <c r="B7724" s="2"/>
      <c r="C7724" s="2"/>
    </row>
    <row r="7725" spans="2:3" hidden="1">
      <c r="B7725" s="2"/>
      <c r="C7725" s="2"/>
    </row>
    <row r="7726" spans="2:3" hidden="1">
      <c r="B7726" s="2"/>
      <c r="C7726" s="2"/>
    </row>
    <row r="7727" spans="2:3" hidden="1">
      <c r="B7727" s="2"/>
      <c r="C7727" s="2"/>
    </row>
    <row r="7728" spans="2:3" hidden="1">
      <c r="B7728" s="2"/>
      <c r="C7728" s="2"/>
    </row>
    <row r="7729" spans="2:3" hidden="1">
      <c r="B7729" s="2"/>
      <c r="C7729" s="2"/>
    </row>
    <row r="7730" spans="2:3" hidden="1">
      <c r="B7730" s="2"/>
      <c r="C7730" s="2"/>
    </row>
    <row r="7731" spans="2:3" hidden="1">
      <c r="B7731" s="2"/>
      <c r="C7731" s="2"/>
    </row>
    <row r="7732" spans="2:3" hidden="1">
      <c r="B7732" s="2"/>
      <c r="C7732" s="2"/>
    </row>
    <row r="7733" spans="2:3" hidden="1">
      <c r="B7733" s="2"/>
      <c r="C7733" s="2"/>
    </row>
    <row r="7734" spans="2:3" hidden="1">
      <c r="B7734" s="2"/>
      <c r="C7734" s="2"/>
    </row>
    <row r="7735" spans="2:3" hidden="1">
      <c r="B7735" s="2"/>
      <c r="C7735" s="2"/>
    </row>
    <row r="7736" spans="2:3" hidden="1">
      <c r="B7736" s="2"/>
      <c r="C7736" s="2"/>
    </row>
    <row r="7737" spans="2:3" hidden="1">
      <c r="B7737" s="2"/>
      <c r="C7737" s="2"/>
    </row>
    <row r="7738" spans="2:3" hidden="1">
      <c r="B7738" s="2"/>
      <c r="C7738" s="2"/>
    </row>
    <row r="7739" spans="2:3" hidden="1">
      <c r="B7739" s="2"/>
      <c r="C7739" s="2"/>
    </row>
    <row r="7740" spans="2:3" hidden="1">
      <c r="B7740" s="2"/>
      <c r="C7740" s="2"/>
    </row>
    <row r="7741" spans="2:3" hidden="1">
      <c r="B7741" s="2"/>
      <c r="C7741" s="2"/>
    </row>
    <row r="7742" spans="2:3" hidden="1">
      <c r="B7742" s="2"/>
      <c r="C7742" s="2"/>
    </row>
    <row r="7743" spans="2:3" hidden="1">
      <c r="B7743" s="2"/>
      <c r="C7743" s="2"/>
    </row>
    <row r="7744" spans="2:3" hidden="1">
      <c r="B7744" s="2"/>
      <c r="C7744" s="2"/>
    </row>
    <row r="7745" spans="2:3" hidden="1">
      <c r="B7745" s="2"/>
      <c r="C7745" s="2"/>
    </row>
    <row r="7746" spans="2:3" hidden="1">
      <c r="B7746" s="2"/>
      <c r="C7746" s="2"/>
    </row>
    <row r="7747" spans="2:3" hidden="1">
      <c r="B7747" s="2"/>
      <c r="C7747" s="2"/>
    </row>
    <row r="7748" spans="2:3" hidden="1">
      <c r="B7748" s="2"/>
      <c r="C7748" s="2"/>
    </row>
    <row r="7749" spans="2:3" hidden="1">
      <c r="B7749" s="2"/>
      <c r="C7749" s="2"/>
    </row>
    <row r="7750" spans="2:3" hidden="1">
      <c r="B7750" s="2"/>
      <c r="C7750" s="2"/>
    </row>
    <row r="7751" spans="2:3" hidden="1">
      <c r="B7751" s="2"/>
      <c r="C7751" s="2"/>
    </row>
    <row r="7752" spans="2:3" hidden="1">
      <c r="B7752" s="2"/>
      <c r="C7752" s="2"/>
    </row>
    <row r="7753" spans="2:3" hidden="1">
      <c r="B7753" s="2"/>
      <c r="C7753" s="2"/>
    </row>
    <row r="7754" spans="2:3" hidden="1">
      <c r="B7754" s="2"/>
      <c r="C7754" s="2"/>
    </row>
    <row r="7755" spans="2:3" hidden="1">
      <c r="B7755" s="2"/>
      <c r="C7755" s="2"/>
    </row>
    <row r="7756" spans="2:3" hidden="1">
      <c r="B7756" s="2"/>
      <c r="C7756" s="2"/>
    </row>
    <row r="7757" spans="2:3" hidden="1">
      <c r="B7757" s="2"/>
      <c r="C7757" s="2"/>
    </row>
    <row r="7758" spans="2:3" hidden="1">
      <c r="B7758" s="2"/>
      <c r="C7758" s="2"/>
    </row>
    <row r="7759" spans="2:3" hidden="1">
      <c r="B7759" s="2"/>
      <c r="C7759" s="2"/>
    </row>
    <row r="7760" spans="2:3" hidden="1">
      <c r="B7760" s="2"/>
      <c r="C7760" s="2"/>
    </row>
    <row r="7761" spans="2:3" hidden="1">
      <c r="B7761" s="2"/>
      <c r="C7761" s="2"/>
    </row>
    <row r="7762" spans="2:3" hidden="1">
      <c r="B7762" s="2"/>
      <c r="C7762" s="2"/>
    </row>
    <row r="7763" spans="2:3" hidden="1">
      <c r="B7763" s="2"/>
      <c r="C7763" s="2"/>
    </row>
    <row r="7764" spans="2:3" hidden="1">
      <c r="B7764" s="2"/>
      <c r="C7764" s="2"/>
    </row>
    <row r="7765" spans="2:3" hidden="1">
      <c r="B7765" s="2"/>
      <c r="C7765" s="2"/>
    </row>
    <row r="7766" spans="2:3" hidden="1">
      <c r="B7766" s="2"/>
      <c r="C7766" s="2"/>
    </row>
    <row r="7767" spans="2:3" hidden="1">
      <c r="B7767" s="2"/>
      <c r="C7767" s="2"/>
    </row>
    <row r="7768" spans="2:3" hidden="1">
      <c r="B7768" s="2"/>
      <c r="C7768" s="2"/>
    </row>
    <row r="7769" spans="2:3" hidden="1">
      <c r="B7769" s="2"/>
      <c r="C7769" s="2"/>
    </row>
    <row r="7770" spans="2:3" hidden="1">
      <c r="B7770" s="2"/>
      <c r="C7770" s="2"/>
    </row>
    <row r="7771" spans="2:3" hidden="1">
      <c r="B7771" s="2"/>
      <c r="C7771" s="2"/>
    </row>
    <row r="7772" spans="2:3" hidden="1">
      <c r="B7772" s="2"/>
      <c r="C7772" s="2"/>
    </row>
    <row r="7773" spans="2:3" hidden="1">
      <c r="B7773" s="2"/>
      <c r="C7773" s="2"/>
    </row>
    <row r="7774" spans="2:3" hidden="1">
      <c r="B7774" s="2"/>
      <c r="C7774" s="2"/>
    </row>
    <row r="7775" spans="2:3" hidden="1">
      <c r="B7775" s="2"/>
      <c r="C7775" s="2"/>
    </row>
    <row r="7776" spans="2:3" hidden="1">
      <c r="B7776" s="2"/>
      <c r="C7776" s="2"/>
    </row>
    <row r="7777" spans="2:3" hidden="1">
      <c r="B7777" s="2"/>
      <c r="C7777" s="2"/>
    </row>
    <row r="7778" spans="2:3" hidden="1">
      <c r="B7778" s="2"/>
      <c r="C7778" s="2"/>
    </row>
    <row r="7779" spans="2:3" hidden="1">
      <c r="B7779" s="2"/>
      <c r="C7779" s="2"/>
    </row>
    <row r="7780" spans="2:3" hidden="1">
      <c r="B7780" s="2"/>
      <c r="C7780" s="2"/>
    </row>
    <row r="7781" spans="2:3" hidden="1">
      <c r="B7781" s="2"/>
      <c r="C7781" s="2"/>
    </row>
    <row r="7782" spans="2:3" hidden="1">
      <c r="B7782" s="2"/>
      <c r="C7782" s="2"/>
    </row>
    <row r="7783" spans="2:3" hidden="1">
      <c r="B7783" s="2"/>
      <c r="C7783" s="2"/>
    </row>
    <row r="7784" spans="2:3" hidden="1">
      <c r="B7784" s="2"/>
      <c r="C7784" s="2"/>
    </row>
    <row r="7785" spans="2:3" hidden="1">
      <c r="B7785" s="2"/>
      <c r="C7785" s="2"/>
    </row>
    <row r="7786" spans="2:3" hidden="1">
      <c r="B7786" s="2"/>
      <c r="C7786" s="2"/>
    </row>
    <row r="7787" spans="2:3" hidden="1">
      <c r="B7787" s="2"/>
      <c r="C7787" s="2"/>
    </row>
    <row r="7788" spans="2:3" hidden="1">
      <c r="B7788" s="2"/>
      <c r="C7788" s="2"/>
    </row>
    <row r="7789" spans="2:3" hidden="1">
      <c r="B7789" s="2"/>
      <c r="C7789" s="2"/>
    </row>
    <row r="7790" spans="2:3" hidden="1">
      <c r="B7790" s="2"/>
      <c r="C7790" s="2"/>
    </row>
    <row r="7791" spans="2:3" hidden="1">
      <c r="B7791" s="2"/>
      <c r="C7791" s="2"/>
    </row>
    <row r="7792" spans="2:3" hidden="1">
      <c r="B7792" s="2"/>
      <c r="C7792" s="2"/>
    </row>
    <row r="7793" spans="2:3" hidden="1">
      <c r="B7793" s="2"/>
      <c r="C7793" s="2"/>
    </row>
    <row r="7794" spans="2:3" hidden="1">
      <c r="B7794" s="2"/>
      <c r="C7794" s="2"/>
    </row>
    <row r="7795" spans="2:3" hidden="1">
      <c r="B7795" s="2"/>
      <c r="C7795" s="2"/>
    </row>
    <row r="7796" spans="2:3" hidden="1">
      <c r="B7796" s="2"/>
      <c r="C7796" s="2"/>
    </row>
    <row r="7797" spans="2:3" hidden="1">
      <c r="B7797" s="2"/>
      <c r="C7797" s="2"/>
    </row>
    <row r="7798" spans="2:3" hidden="1">
      <c r="B7798" s="2"/>
      <c r="C7798" s="2"/>
    </row>
    <row r="7799" spans="2:3" hidden="1">
      <c r="B7799" s="2"/>
      <c r="C7799" s="2"/>
    </row>
    <row r="7800" spans="2:3" hidden="1">
      <c r="B7800" s="2"/>
      <c r="C7800" s="2"/>
    </row>
    <row r="7801" spans="2:3" hidden="1">
      <c r="B7801" s="2"/>
      <c r="C7801" s="2"/>
    </row>
    <row r="7802" spans="2:3" hidden="1">
      <c r="B7802" s="2"/>
      <c r="C7802" s="2"/>
    </row>
    <row r="7803" spans="2:3" hidden="1">
      <c r="B7803" s="2"/>
      <c r="C7803" s="2"/>
    </row>
    <row r="7804" spans="2:3" hidden="1">
      <c r="B7804" s="2"/>
      <c r="C7804" s="2"/>
    </row>
    <row r="7805" spans="2:3" hidden="1">
      <c r="B7805" s="2"/>
      <c r="C7805" s="2"/>
    </row>
    <row r="7806" spans="2:3" hidden="1">
      <c r="B7806" s="2"/>
      <c r="C7806" s="2"/>
    </row>
    <row r="7807" spans="2:3" hidden="1">
      <c r="B7807" s="2"/>
      <c r="C7807" s="2"/>
    </row>
    <row r="7808" spans="2:3" hidden="1">
      <c r="B7808" s="2"/>
      <c r="C7808" s="2"/>
    </row>
    <row r="7809" spans="2:3" hidden="1">
      <c r="B7809" s="2"/>
      <c r="C7809" s="2"/>
    </row>
    <row r="7810" spans="2:3" hidden="1">
      <c r="B7810" s="2"/>
      <c r="C7810" s="2"/>
    </row>
    <row r="7811" spans="2:3" hidden="1">
      <c r="B7811" s="2"/>
      <c r="C7811" s="2"/>
    </row>
    <row r="7812" spans="2:3" hidden="1">
      <c r="B7812" s="2"/>
      <c r="C7812" s="2"/>
    </row>
    <row r="7813" spans="2:3" hidden="1">
      <c r="B7813" s="2"/>
      <c r="C7813" s="2"/>
    </row>
    <row r="7814" spans="2:3" hidden="1">
      <c r="B7814" s="2"/>
      <c r="C7814" s="2"/>
    </row>
    <row r="7815" spans="2:3" hidden="1">
      <c r="B7815" s="2"/>
      <c r="C7815" s="2"/>
    </row>
    <row r="7816" spans="2:3" hidden="1">
      <c r="B7816" s="2"/>
      <c r="C7816" s="2"/>
    </row>
    <row r="7817" spans="2:3" hidden="1">
      <c r="B7817" s="2"/>
      <c r="C7817" s="2"/>
    </row>
    <row r="7818" spans="2:3" hidden="1">
      <c r="B7818" s="2"/>
      <c r="C7818" s="2"/>
    </row>
    <row r="7819" spans="2:3" hidden="1">
      <c r="B7819" s="2"/>
      <c r="C7819" s="2"/>
    </row>
    <row r="7820" spans="2:3" hidden="1">
      <c r="B7820" s="2"/>
      <c r="C7820" s="2"/>
    </row>
    <row r="7821" spans="2:3" hidden="1">
      <c r="B7821" s="2"/>
      <c r="C7821" s="2"/>
    </row>
    <row r="7822" spans="2:3" hidden="1">
      <c r="B7822" s="2"/>
      <c r="C7822" s="2"/>
    </row>
    <row r="7823" spans="2:3" hidden="1">
      <c r="B7823" s="2"/>
      <c r="C7823" s="2"/>
    </row>
    <row r="7824" spans="2:3" hidden="1">
      <c r="B7824" s="2"/>
      <c r="C7824" s="2"/>
    </row>
    <row r="7825" spans="2:3" hidden="1">
      <c r="B7825" s="2"/>
      <c r="C7825" s="2"/>
    </row>
    <row r="7826" spans="2:3" hidden="1">
      <c r="B7826" s="2"/>
      <c r="C7826" s="2"/>
    </row>
    <row r="7827" spans="2:3" hidden="1">
      <c r="B7827" s="2"/>
      <c r="C7827" s="2"/>
    </row>
    <row r="7828" spans="2:3" hidden="1">
      <c r="B7828" s="2"/>
      <c r="C7828" s="2"/>
    </row>
    <row r="7829" spans="2:3" hidden="1">
      <c r="B7829" s="2"/>
      <c r="C7829" s="2"/>
    </row>
    <row r="7830" spans="2:3" hidden="1">
      <c r="B7830" s="2"/>
      <c r="C7830" s="2"/>
    </row>
    <row r="7831" spans="2:3" hidden="1">
      <c r="B7831" s="2"/>
      <c r="C7831" s="2"/>
    </row>
    <row r="7832" spans="2:3" hidden="1">
      <c r="B7832" s="2"/>
      <c r="C7832" s="2"/>
    </row>
    <row r="7833" spans="2:3" hidden="1">
      <c r="B7833" s="2"/>
      <c r="C7833" s="2"/>
    </row>
    <row r="7834" spans="2:3" hidden="1">
      <c r="B7834" s="2"/>
      <c r="C7834" s="2"/>
    </row>
    <row r="7835" spans="2:3" hidden="1">
      <c r="B7835" s="2"/>
      <c r="C7835" s="2"/>
    </row>
    <row r="7836" spans="2:3" hidden="1">
      <c r="B7836" s="2"/>
      <c r="C7836" s="2"/>
    </row>
    <row r="7837" spans="2:3" hidden="1">
      <c r="B7837" s="2"/>
      <c r="C7837" s="2"/>
    </row>
    <row r="7838" spans="2:3" hidden="1">
      <c r="B7838" s="2"/>
      <c r="C7838" s="2"/>
    </row>
    <row r="7839" spans="2:3" hidden="1">
      <c r="B7839" s="2"/>
      <c r="C7839" s="2"/>
    </row>
    <row r="7840" spans="2:3" hidden="1">
      <c r="B7840" s="2"/>
      <c r="C7840" s="2"/>
    </row>
    <row r="7841" spans="2:3" hidden="1">
      <c r="B7841" s="2"/>
      <c r="C7841" s="2"/>
    </row>
    <row r="7842" spans="2:3" hidden="1">
      <c r="B7842" s="2"/>
      <c r="C7842" s="2"/>
    </row>
    <row r="7843" spans="2:3" hidden="1">
      <c r="B7843" s="2"/>
      <c r="C7843" s="2"/>
    </row>
    <row r="7844" spans="2:3" hidden="1">
      <c r="B7844" s="2"/>
      <c r="C7844" s="2"/>
    </row>
    <row r="7845" spans="2:3" hidden="1">
      <c r="B7845" s="2"/>
      <c r="C7845" s="2"/>
    </row>
    <row r="7846" spans="2:3" hidden="1">
      <c r="B7846" s="2"/>
      <c r="C7846" s="2"/>
    </row>
    <row r="7847" spans="2:3" hidden="1">
      <c r="B7847" s="2"/>
      <c r="C7847" s="2"/>
    </row>
    <row r="7848" spans="2:3" hidden="1">
      <c r="B7848" s="2"/>
      <c r="C7848" s="2"/>
    </row>
    <row r="7849" spans="2:3" hidden="1">
      <c r="B7849" s="2"/>
      <c r="C7849" s="2"/>
    </row>
    <row r="7850" spans="2:3" hidden="1">
      <c r="B7850" s="2"/>
      <c r="C7850" s="2"/>
    </row>
    <row r="7851" spans="2:3" hidden="1">
      <c r="B7851" s="2"/>
      <c r="C7851" s="2"/>
    </row>
    <row r="7852" spans="2:3" hidden="1">
      <c r="B7852" s="2"/>
      <c r="C7852" s="2"/>
    </row>
    <row r="7853" spans="2:3" hidden="1">
      <c r="B7853" s="2"/>
      <c r="C7853" s="2"/>
    </row>
    <row r="7854" spans="2:3" hidden="1">
      <c r="B7854" s="2"/>
      <c r="C7854" s="2"/>
    </row>
    <row r="7855" spans="2:3" hidden="1">
      <c r="B7855" s="2"/>
      <c r="C7855" s="2"/>
    </row>
    <row r="7856" spans="2:3" hidden="1">
      <c r="B7856" s="2"/>
      <c r="C7856" s="2"/>
    </row>
    <row r="7857" spans="2:3" hidden="1">
      <c r="B7857" s="2"/>
      <c r="C7857" s="2"/>
    </row>
    <row r="7858" spans="2:3" hidden="1">
      <c r="B7858" s="2"/>
      <c r="C7858" s="2"/>
    </row>
    <row r="7859" spans="2:3" hidden="1">
      <c r="B7859" s="2"/>
      <c r="C7859" s="2"/>
    </row>
    <row r="7860" spans="2:3" hidden="1">
      <c r="B7860" s="2"/>
      <c r="C7860" s="2"/>
    </row>
    <row r="7861" spans="2:3" hidden="1">
      <c r="B7861" s="2"/>
      <c r="C7861" s="2"/>
    </row>
    <row r="7862" spans="2:3" hidden="1">
      <c r="B7862" s="2"/>
      <c r="C7862" s="2"/>
    </row>
    <row r="7863" spans="2:3" hidden="1">
      <c r="B7863" s="2"/>
      <c r="C7863" s="2"/>
    </row>
    <row r="7864" spans="2:3" hidden="1">
      <c r="B7864" s="2"/>
      <c r="C7864" s="2"/>
    </row>
    <row r="7865" spans="2:3" hidden="1">
      <c r="B7865" s="2"/>
      <c r="C7865" s="2"/>
    </row>
    <row r="7866" spans="2:3" hidden="1">
      <c r="B7866" s="2"/>
      <c r="C7866" s="2"/>
    </row>
    <row r="7867" spans="2:3" hidden="1">
      <c r="B7867" s="2"/>
      <c r="C7867" s="2"/>
    </row>
    <row r="7868" spans="2:3" hidden="1">
      <c r="B7868" s="2"/>
      <c r="C7868" s="2"/>
    </row>
    <row r="7869" spans="2:3" hidden="1">
      <c r="B7869" s="2"/>
      <c r="C7869" s="2"/>
    </row>
    <row r="7870" spans="2:3" hidden="1">
      <c r="B7870" s="2"/>
      <c r="C7870" s="2"/>
    </row>
    <row r="7871" spans="2:3" hidden="1">
      <c r="B7871" s="2"/>
      <c r="C7871" s="2"/>
    </row>
    <row r="7872" spans="2:3" hidden="1">
      <c r="B7872" s="2"/>
      <c r="C7872" s="2"/>
    </row>
    <row r="7873" spans="2:3" hidden="1">
      <c r="B7873" s="2"/>
      <c r="C7873" s="2"/>
    </row>
    <row r="7874" spans="2:3" hidden="1">
      <c r="B7874" s="2"/>
      <c r="C7874" s="2"/>
    </row>
    <row r="7875" spans="2:3" hidden="1">
      <c r="B7875" s="2"/>
      <c r="C7875" s="2"/>
    </row>
    <row r="7876" spans="2:3" hidden="1">
      <c r="B7876" s="2"/>
      <c r="C7876" s="2"/>
    </row>
    <row r="7877" spans="2:3" hidden="1">
      <c r="B7877" s="2"/>
      <c r="C7877" s="2"/>
    </row>
    <row r="7878" spans="2:3" hidden="1">
      <c r="B7878" s="2"/>
      <c r="C7878" s="2"/>
    </row>
    <row r="7879" spans="2:3" hidden="1">
      <c r="B7879" s="2"/>
      <c r="C7879" s="2"/>
    </row>
    <row r="7880" spans="2:3" hidden="1">
      <c r="B7880" s="2"/>
      <c r="C7880" s="2"/>
    </row>
    <row r="7881" spans="2:3" hidden="1">
      <c r="B7881" s="2"/>
      <c r="C7881" s="2"/>
    </row>
    <row r="7882" spans="2:3" hidden="1">
      <c r="B7882" s="2"/>
      <c r="C7882" s="2"/>
    </row>
    <row r="7883" spans="2:3" hidden="1">
      <c r="B7883" s="2"/>
      <c r="C7883" s="2"/>
    </row>
    <row r="7884" spans="2:3" hidden="1">
      <c r="B7884" s="2"/>
      <c r="C7884" s="2"/>
    </row>
    <row r="7885" spans="2:3" hidden="1">
      <c r="B7885" s="2"/>
      <c r="C7885" s="2"/>
    </row>
    <row r="7886" spans="2:3" hidden="1">
      <c r="B7886" s="2"/>
      <c r="C7886" s="2"/>
    </row>
    <row r="7887" spans="2:3" hidden="1">
      <c r="B7887" s="2"/>
      <c r="C7887" s="2"/>
    </row>
    <row r="7888" spans="2:3" hidden="1">
      <c r="B7888" s="2"/>
      <c r="C7888" s="2"/>
    </row>
    <row r="7889" spans="2:3" hidden="1">
      <c r="B7889" s="2"/>
      <c r="C7889" s="2"/>
    </row>
    <row r="7890" spans="2:3" hidden="1">
      <c r="B7890" s="2"/>
      <c r="C7890" s="2"/>
    </row>
    <row r="7891" spans="2:3" hidden="1">
      <c r="B7891" s="2"/>
      <c r="C7891" s="2"/>
    </row>
    <row r="7892" spans="2:3" hidden="1">
      <c r="B7892" s="2"/>
      <c r="C7892" s="2"/>
    </row>
    <row r="7893" spans="2:3" hidden="1">
      <c r="B7893" s="2"/>
      <c r="C7893" s="2"/>
    </row>
    <row r="7894" spans="2:3" hidden="1">
      <c r="B7894" s="2"/>
      <c r="C7894" s="2"/>
    </row>
    <row r="7895" spans="2:3" hidden="1">
      <c r="B7895" s="2"/>
      <c r="C7895" s="2"/>
    </row>
    <row r="7896" spans="2:3" hidden="1">
      <c r="B7896" s="2"/>
      <c r="C7896" s="2"/>
    </row>
    <row r="7897" spans="2:3" hidden="1">
      <c r="B7897" s="2"/>
      <c r="C7897" s="2"/>
    </row>
    <row r="7898" spans="2:3" hidden="1">
      <c r="B7898" s="2"/>
      <c r="C7898" s="2"/>
    </row>
    <row r="7899" spans="2:3" hidden="1">
      <c r="B7899" s="2"/>
      <c r="C7899" s="2"/>
    </row>
    <row r="7900" spans="2:3" hidden="1">
      <c r="B7900" s="2"/>
      <c r="C7900" s="2"/>
    </row>
    <row r="7901" spans="2:3" hidden="1">
      <c r="B7901" s="2"/>
      <c r="C7901" s="2"/>
    </row>
    <row r="7902" spans="2:3" hidden="1">
      <c r="B7902" s="2"/>
      <c r="C7902" s="2"/>
    </row>
    <row r="7903" spans="2:3" hidden="1">
      <c r="B7903" s="2"/>
      <c r="C7903" s="2"/>
    </row>
    <row r="7904" spans="2:3" hidden="1">
      <c r="B7904" s="2"/>
      <c r="C7904" s="2"/>
    </row>
    <row r="7905" spans="2:3" hidden="1">
      <c r="B7905" s="2"/>
      <c r="C7905" s="2"/>
    </row>
    <row r="7906" spans="2:3" hidden="1">
      <c r="B7906" s="2"/>
      <c r="C7906" s="2"/>
    </row>
    <row r="7907" spans="2:3" hidden="1">
      <c r="B7907" s="2"/>
      <c r="C7907" s="2"/>
    </row>
    <row r="7908" spans="2:3" hidden="1">
      <c r="B7908" s="2"/>
      <c r="C7908" s="2"/>
    </row>
    <row r="7909" spans="2:3" hidden="1">
      <c r="B7909" s="2"/>
      <c r="C7909" s="2"/>
    </row>
    <row r="7910" spans="2:3" hidden="1">
      <c r="B7910" s="2"/>
      <c r="C7910" s="2"/>
    </row>
    <row r="7911" spans="2:3" hidden="1">
      <c r="B7911" s="2"/>
      <c r="C7911" s="2"/>
    </row>
    <row r="7912" spans="2:3" hidden="1">
      <c r="B7912" s="2"/>
      <c r="C7912" s="2"/>
    </row>
    <row r="7913" spans="2:3" hidden="1">
      <c r="B7913" s="2"/>
      <c r="C7913" s="2"/>
    </row>
    <row r="7914" spans="2:3" hidden="1">
      <c r="B7914" s="2"/>
      <c r="C7914" s="2"/>
    </row>
    <row r="7915" spans="2:3" hidden="1">
      <c r="B7915" s="2"/>
      <c r="C7915" s="2"/>
    </row>
    <row r="7916" spans="2:3" hidden="1">
      <c r="B7916" s="2"/>
      <c r="C7916" s="2"/>
    </row>
    <row r="7917" spans="2:3" hidden="1">
      <c r="B7917" s="2"/>
      <c r="C7917" s="2"/>
    </row>
    <row r="7918" spans="2:3" hidden="1">
      <c r="B7918" s="2"/>
      <c r="C7918" s="2"/>
    </row>
    <row r="7919" spans="2:3" hidden="1">
      <c r="B7919" s="2"/>
      <c r="C7919" s="2"/>
    </row>
    <row r="7920" spans="2:3" hidden="1">
      <c r="B7920" s="2"/>
      <c r="C7920" s="2"/>
    </row>
    <row r="7921" spans="2:3" hidden="1">
      <c r="B7921" s="2"/>
      <c r="C7921" s="2"/>
    </row>
    <row r="7922" spans="2:3" hidden="1">
      <c r="B7922" s="2"/>
      <c r="C7922" s="2"/>
    </row>
    <row r="7923" spans="2:3" hidden="1">
      <c r="B7923" s="2"/>
      <c r="C7923" s="2"/>
    </row>
    <row r="7924" spans="2:3" hidden="1">
      <c r="B7924" s="2"/>
      <c r="C7924" s="2"/>
    </row>
    <row r="7925" spans="2:3" hidden="1">
      <c r="B7925" s="2"/>
      <c r="C7925" s="2"/>
    </row>
    <row r="7926" spans="2:3" hidden="1">
      <c r="B7926" s="2"/>
      <c r="C7926" s="2"/>
    </row>
    <row r="7927" spans="2:3" hidden="1">
      <c r="B7927" s="2"/>
      <c r="C7927" s="2"/>
    </row>
    <row r="7928" spans="2:3" hidden="1">
      <c r="B7928" s="2"/>
      <c r="C7928" s="2"/>
    </row>
    <row r="7929" spans="2:3" hidden="1">
      <c r="B7929" s="2"/>
      <c r="C7929" s="2"/>
    </row>
    <row r="7930" spans="2:3" hidden="1">
      <c r="B7930" s="2"/>
      <c r="C7930" s="2"/>
    </row>
    <row r="7931" spans="2:3" hidden="1">
      <c r="B7931" s="2"/>
      <c r="C7931" s="2"/>
    </row>
    <row r="7932" spans="2:3" hidden="1">
      <c r="B7932" s="2"/>
      <c r="C7932" s="2"/>
    </row>
    <row r="7933" spans="2:3" hidden="1">
      <c r="B7933" s="2"/>
      <c r="C7933" s="2"/>
    </row>
    <row r="7934" spans="2:3" hidden="1">
      <c r="B7934" s="2"/>
      <c r="C7934" s="2"/>
    </row>
    <row r="7935" spans="2:3" hidden="1">
      <c r="B7935" s="2"/>
      <c r="C7935" s="2"/>
    </row>
    <row r="7936" spans="2:3" hidden="1">
      <c r="B7936" s="2"/>
      <c r="C7936" s="2"/>
    </row>
    <row r="7937" spans="2:3" hidden="1">
      <c r="B7937" s="2"/>
      <c r="C7937" s="2"/>
    </row>
    <row r="7938" spans="2:3" hidden="1">
      <c r="B7938" s="2"/>
      <c r="C7938" s="2"/>
    </row>
    <row r="7939" spans="2:3" hidden="1">
      <c r="B7939" s="2"/>
      <c r="C7939" s="2"/>
    </row>
    <row r="7940" spans="2:3" hidden="1">
      <c r="B7940" s="2"/>
      <c r="C7940" s="2"/>
    </row>
    <row r="7941" spans="2:3" hidden="1">
      <c r="B7941" s="2"/>
      <c r="C7941" s="2"/>
    </row>
    <row r="7942" spans="2:3" hidden="1">
      <c r="B7942" s="2"/>
      <c r="C7942" s="2"/>
    </row>
    <row r="7943" spans="2:3" hidden="1">
      <c r="B7943" s="2"/>
      <c r="C7943" s="2"/>
    </row>
    <row r="7944" spans="2:3" hidden="1">
      <c r="B7944" s="2"/>
      <c r="C7944" s="2"/>
    </row>
    <row r="7945" spans="2:3" hidden="1">
      <c r="B7945" s="2"/>
      <c r="C7945" s="2"/>
    </row>
    <row r="7946" spans="2:3" hidden="1">
      <c r="B7946" s="2"/>
      <c r="C7946" s="2"/>
    </row>
    <row r="7947" spans="2:3" hidden="1">
      <c r="B7947" s="2"/>
      <c r="C7947" s="2"/>
    </row>
    <row r="7948" spans="2:3" hidden="1">
      <c r="B7948" s="2"/>
      <c r="C7948" s="2"/>
    </row>
    <row r="7949" spans="2:3" hidden="1">
      <c r="B7949" s="2"/>
      <c r="C7949" s="2"/>
    </row>
    <row r="7950" spans="2:3" hidden="1">
      <c r="B7950" s="2"/>
      <c r="C7950" s="2"/>
    </row>
    <row r="7951" spans="2:3" hidden="1">
      <c r="B7951" s="2"/>
      <c r="C7951" s="2"/>
    </row>
    <row r="7952" spans="2:3" hidden="1">
      <c r="B7952" s="2"/>
      <c r="C7952" s="2"/>
    </row>
    <row r="7953" spans="2:3" hidden="1">
      <c r="B7953" s="2"/>
      <c r="C7953" s="2"/>
    </row>
    <row r="7954" spans="2:3" hidden="1">
      <c r="B7954" s="2"/>
      <c r="C7954" s="2"/>
    </row>
    <row r="7955" spans="2:3" hidden="1">
      <c r="B7955" s="2"/>
      <c r="C7955" s="2"/>
    </row>
    <row r="7956" spans="2:3" hidden="1">
      <c r="B7956" s="2"/>
      <c r="C7956" s="2"/>
    </row>
    <row r="7957" spans="2:3" hidden="1">
      <c r="B7957" s="2"/>
      <c r="C7957" s="2"/>
    </row>
    <row r="7958" spans="2:3" hidden="1">
      <c r="B7958" s="2"/>
      <c r="C7958" s="2"/>
    </row>
    <row r="7959" spans="2:3" hidden="1">
      <c r="B7959" s="2"/>
      <c r="C7959" s="2"/>
    </row>
    <row r="7960" spans="2:3" hidden="1">
      <c r="B7960" s="2"/>
      <c r="C7960" s="2"/>
    </row>
    <row r="7961" spans="2:3" hidden="1">
      <c r="B7961" s="2"/>
      <c r="C7961" s="2"/>
    </row>
    <row r="7962" spans="2:3" hidden="1">
      <c r="B7962" s="2"/>
      <c r="C7962" s="2"/>
    </row>
    <row r="7963" spans="2:3" hidden="1">
      <c r="B7963" s="2"/>
      <c r="C7963" s="2"/>
    </row>
    <row r="7964" spans="2:3" hidden="1">
      <c r="B7964" s="2"/>
      <c r="C7964" s="2"/>
    </row>
    <row r="7965" spans="2:3" hidden="1">
      <c r="B7965" s="2"/>
      <c r="C7965" s="2"/>
    </row>
    <row r="7966" spans="2:3" hidden="1">
      <c r="B7966" s="2"/>
      <c r="C7966" s="2"/>
    </row>
    <row r="7967" spans="2:3" hidden="1">
      <c r="B7967" s="2"/>
      <c r="C7967" s="2"/>
    </row>
    <row r="7968" spans="2:3" hidden="1">
      <c r="B7968" s="2"/>
      <c r="C7968" s="2"/>
    </row>
    <row r="7969" spans="2:3" hidden="1">
      <c r="B7969" s="2"/>
      <c r="C7969" s="2"/>
    </row>
    <row r="7970" spans="2:3" hidden="1">
      <c r="B7970" s="2"/>
      <c r="C7970" s="2"/>
    </row>
    <row r="7971" spans="2:3" hidden="1">
      <c r="B7971" s="2"/>
      <c r="C7971" s="2"/>
    </row>
    <row r="7972" spans="2:3" hidden="1">
      <c r="B7972" s="2"/>
      <c r="C7972" s="2"/>
    </row>
    <row r="7973" spans="2:3" hidden="1">
      <c r="B7973" s="2"/>
      <c r="C7973" s="2"/>
    </row>
    <row r="7974" spans="2:3" hidden="1">
      <c r="B7974" s="2"/>
      <c r="C7974" s="2"/>
    </row>
    <row r="7975" spans="2:3" hidden="1">
      <c r="B7975" s="2"/>
      <c r="C7975" s="2"/>
    </row>
    <row r="7976" spans="2:3" hidden="1">
      <c r="B7976" s="2"/>
      <c r="C7976" s="2"/>
    </row>
    <row r="7977" spans="2:3" hidden="1">
      <c r="B7977" s="2"/>
      <c r="C7977" s="2"/>
    </row>
    <row r="7978" spans="2:3" hidden="1">
      <c r="B7978" s="2"/>
      <c r="C7978" s="2"/>
    </row>
    <row r="7979" spans="2:3" hidden="1">
      <c r="B7979" s="2"/>
      <c r="C7979" s="2"/>
    </row>
    <row r="7980" spans="2:3" hidden="1">
      <c r="B7980" s="2"/>
      <c r="C7980" s="2"/>
    </row>
    <row r="7981" spans="2:3" hidden="1">
      <c r="B7981" s="2"/>
      <c r="C7981" s="2"/>
    </row>
    <row r="7982" spans="2:3" hidden="1">
      <c r="B7982" s="2"/>
      <c r="C7982" s="2"/>
    </row>
    <row r="7983" spans="2:3" hidden="1">
      <c r="B7983" s="2"/>
      <c r="C7983" s="2"/>
    </row>
    <row r="7984" spans="2:3" hidden="1">
      <c r="B7984" s="2"/>
      <c r="C7984" s="2"/>
    </row>
    <row r="7985" spans="2:3" hidden="1">
      <c r="B7985" s="2"/>
      <c r="C7985" s="2"/>
    </row>
    <row r="7986" spans="2:3" hidden="1">
      <c r="B7986" s="2"/>
      <c r="C7986" s="2"/>
    </row>
    <row r="7987" spans="2:3" hidden="1">
      <c r="B7987" s="2"/>
      <c r="C7987" s="2"/>
    </row>
    <row r="7988" spans="2:3" hidden="1">
      <c r="B7988" s="2"/>
      <c r="C7988" s="2"/>
    </row>
    <row r="7989" spans="2:3" hidden="1">
      <c r="B7989" s="2"/>
      <c r="C7989" s="2"/>
    </row>
    <row r="7990" spans="2:3" hidden="1">
      <c r="B7990" s="2"/>
      <c r="C7990" s="2"/>
    </row>
    <row r="7991" spans="2:3" hidden="1">
      <c r="B7991" s="2"/>
      <c r="C7991" s="2"/>
    </row>
    <row r="7992" spans="2:3" hidden="1">
      <c r="B7992" s="2"/>
      <c r="C7992" s="2"/>
    </row>
    <row r="7993" spans="2:3" hidden="1">
      <c r="B7993" s="2"/>
      <c r="C7993" s="2"/>
    </row>
    <row r="7994" spans="2:3" hidden="1">
      <c r="B7994" s="2"/>
      <c r="C7994" s="2"/>
    </row>
    <row r="7995" spans="2:3" hidden="1">
      <c r="B7995" s="2"/>
      <c r="C7995" s="2"/>
    </row>
    <row r="7996" spans="2:3" hidden="1">
      <c r="B7996" s="2"/>
      <c r="C7996" s="2"/>
    </row>
    <row r="7997" spans="2:3" hidden="1">
      <c r="B7997" s="2"/>
      <c r="C7997" s="2"/>
    </row>
    <row r="7998" spans="2:3" hidden="1">
      <c r="B7998" s="2"/>
      <c r="C7998" s="2"/>
    </row>
    <row r="7999" spans="2:3" hidden="1">
      <c r="B7999" s="2"/>
      <c r="C7999" s="2"/>
    </row>
    <row r="8000" spans="2:3" hidden="1">
      <c r="B8000" s="2"/>
      <c r="C8000" s="2"/>
    </row>
    <row r="8001" spans="2:3" hidden="1">
      <c r="B8001" s="2"/>
      <c r="C8001" s="2"/>
    </row>
    <row r="8002" spans="2:3" hidden="1">
      <c r="B8002" s="2"/>
      <c r="C8002" s="2"/>
    </row>
    <row r="8003" spans="2:3" hidden="1">
      <c r="B8003" s="2"/>
      <c r="C8003" s="2"/>
    </row>
    <row r="8004" spans="2:3" hidden="1">
      <c r="B8004" s="2"/>
      <c r="C8004" s="2"/>
    </row>
    <row r="8005" spans="2:3" hidden="1">
      <c r="B8005" s="2"/>
      <c r="C8005" s="2"/>
    </row>
    <row r="8006" spans="2:3" hidden="1">
      <c r="B8006" s="2"/>
      <c r="C8006" s="2"/>
    </row>
    <row r="8007" spans="2:3" hidden="1">
      <c r="B8007" s="2"/>
      <c r="C8007" s="2"/>
    </row>
    <row r="8008" spans="2:3" hidden="1">
      <c r="B8008" s="2"/>
      <c r="C8008" s="2"/>
    </row>
    <row r="8009" spans="2:3" hidden="1">
      <c r="B8009" s="2"/>
      <c r="C8009" s="2"/>
    </row>
    <row r="8010" spans="2:3" hidden="1">
      <c r="B8010" s="2"/>
      <c r="C8010" s="2"/>
    </row>
    <row r="8011" spans="2:3" hidden="1">
      <c r="B8011" s="2"/>
      <c r="C8011" s="2"/>
    </row>
    <row r="8012" spans="2:3" hidden="1">
      <c r="B8012" s="2"/>
      <c r="C8012" s="2"/>
    </row>
    <row r="8013" spans="2:3" hidden="1">
      <c r="B8013" s="2"/>
      <c r="C8013" s="2"/>
    </row>
    <row r="8014" spans="2:3" hidden="1">
      <c r="B8014" s="2"/>
      <c r="C8014" s="2"/>
    </row>
    <row r="8015" spans="2:3" hidden="1">
      <c r="B8015" s="2"/>
      <c r="C8015" s="2"/>
    </row>
    <row r="8016" spans="2:3" hidden="1">
      <c r="B8016" s="2"/>
      <c r="C8016" s="2"/>
    </row>
    <row r="8017" spans="2:3" hidden="1">
      <c r="B8017" s="2"/>
      <c r="C8017" s="2"/>
    </row>
    <row r="8018" spans="2:3" hidden="1">
      <c r="B8018" s="2"/>
      <c r="C8018" s="2"/>
    </row>
    <row r="8019" spans="2:3" hidden="1">
      <c r="B8019" s="2"/>
      <c r="C8019" s="2"/>
    </row>
    <row r="8020" spans="2:3" hidden="1">
      <c r="B8020" s="2"/>
      <c r="C8020" s="2"/>
    </row>
    <row r="8021" spans="2:3" hidden="1">
      <c r="B8021" s="2"/>
      <c r="C8021" s="2"/>
    </row>
    <row r="8022" spans="2:3" hidden="1">
      <c r="B8022" s="2"/>
      <c r="C8022" s="2"/>
    </row>
    <row r="8023" spans="2:3" hidden="1">
      <c r="B8023" s="2"/>
      <c r="C8023" s="2"/>
    </row>
    <row r="8024" spans="2:3" hidden="1">
      <c r="B8024" s="2"/>
      <c r="C8024" s="2"/>
    </row>
    <row r="8025" spans="2:3" hidden="1">
      <c r="B8025" s="2"/>
      <c r="C8025" s="2"/>
    </row>
    <row r="8026" spans="2:3" hidden="1">
      <c r="B8026" s="2"/>
      <c r="C8026" s="2"/>
    </row>
    <row r="8027" spans="2:3" hidden="1">
      <c r="B8027" s="2"/>
      <c r="C8027" s="2"/>
    </row>
    <row r="8028" spans="2:3" hidden="1">
      <c r="B8028" s="2"/>
      <c r="C8028" s="2"/>
    </row>
    <row r="8029" spans="2:3" hidden="1">
      <c r="B8029" s="2"/>
      <c r="C8029" s="2"/>
    </row>
    <row r="8030" spans="2:3" hidden="1">
      <c r="B8030" s="2"/>
      <c r="C8030" s="2"/>
    </row>
    <row r="8031" spans="2:3" hidden="1">
      <c r="B8031" s="2"/>
      <c r="C8031" s="2"/>
    </row>
    <row r="8032" spans="2:3" hidden="1">
      <c r="B8032" s="2"/>
      <c r="C8032" s="2"/>
    </row>
    <row r="8033" spans="2:3" hidden="1">
      <c r="B8033" s="2"/>
      <c r="C8033" s="2"/>
    </row>
    <row r="8034" spans="2:3" hidden="1">
      <c r="B8034" s="2"/>
      <c r="C8034" s="2"/>
    </row>
    <row r="8035" spans="2:3" hidden="1">
      <c r="B8035" s="2"/>
      <c r="C8035" s="2"/>
    </row>
    <row r="8036" spans="2:3" hidden="1">
      <c r="B8036" s="2"/>
      <c r="C8036" s="2"/>
    </row>
    <row r="8037" spans="2:3" hidden="1">
      <c r="B8037" s="2"/>
      <c r="C8037" s="2"/>
    </row>
    <row r="8038" spans="2:3" hidden="1">
      <c r="B8038" s="2"/>
      <c r="C8038" s="2"/>
    </row>
    <row r="8039" spans="2:3" hidden="1">
      <c r="B8039" s="2"/>
      <c r="C8039" s="2"/>
    </row>
    <row r="8040" spans="2:3" hidden="1">
      <c r="B8040" s="2"/>
      <c r="C8040" s="2"/>
    </row>
    <row r="8041" spans="2:3" hidden="1">
      <c r="B8041" s="2"/>
      <c r="C8041" s="2"/>
    </row>
    <row r="8042" spans="2:3" hidden="1">
      <c r="B8042" s="2"/>
      <c r="C8042" s="2"/>
    </row>
    <row r="8043" spans="2:3" hidden="1">
      <c r="B8043" s="2"/>
      <c r="C8043" s="2"/>
    </row>
    <row r="8044" spans="2:3" hidden="1">
      <c r="B8044" s="2"/>
      <c r="C8044" s="2"/>
    </row>
    <row r="8045" spans="2:3" hidden="1">
      <c r="B8045" s="2"/>
      <c r="C8045" s="2"/>
    </row>
    <row r="8046" spans="2:3" hidden="1">
      <c r="B8046" s="2"/>
      <c r="C8046" s="2"/>
    </row>
    <row r="8047" spans="2:3" hidden="1">
      <c r="B8047" s="2"/>
      <c r="C8047" s="2"/>
    </row>
    <row r="8048" spans="2:3" hidden="1">
      <c r="B8048" s="2"/>
      <c r="C8048" s="2"/>
    </row>
    <row r="8049" spans="2:3" hidden="1">
      <c r="B8049" s="2"/>
      <c r="C8049" s="2"/>
    </row>
    <row r="8050" spans="2:3" hidden="1">
      <c r="B8050" s="2"/>
      <c r="C8050" s="2"/>
    </row>
    <row r="8051" spans="2:3" hidden="1">
      <c r="B8051" s="2"/>
      <c r="C8051" s="2"/>
    </row>
    <row r="8052" spans="2:3" hidden="1">
      <c r="B8052" s="2"/>
      <c r="C8052" s="2"/>
    </row>
    <row r="8053" spans="2:3" hidden="1">
      <c r="B8053" s="2"/>
      <c r="C8053" s="2"/>
    </row>
    <row r="8054" spans="2:3" hidden="1">
      <c r="B8054" s="2"/>
      <c r="C8054" s="2"/>
    </row>
    <row r="8055" spans="2:3" hidden="1">
      <c r="B8055" s="2"/>
      <c r="C8055" s="2"/>
    </row>
    <row r="8056" spans="2:3" hidden="1">
      <c r="B8056" s="2"/>
      <c r="C8056" s="2"/>
    </row>
    <row r="8057" spans="2:3" hidden="1">
      <c r="B8057" s="2"/>
      <c r="C8057" s="2"/>
    </row>
    <row r="8058" spans="2:3" hidden="1">
      <c r="B8058" s="2"/>
      <c r="C8058" s="2"/>
    </row>
    <row r="8059" spans="2:3" hidden="1">
      <c r="B8059" s="2"/>
      <c r="C8059" s="2"/>
    </row>
    <row r="8060" spans="2:3" hidden="1">
      <c r="B8060" s="2"/>
      <c r="C8060" s="2"/>
    </row>
    <row r="8061" spans="2:3" hidden="1">
      <c r="B8061" s="2"/>
      <c r="C8061" s="2"/>
    </row>
    <row r="8062" spans="2:3" hidden="1">
      <c r="B8062" s="2"/>
      <c r="C8062" s="2"/>
    </row>
    <row r="8063" spans="2:3" hidden="1">
      <c r="B8063" s="2"/>
      <c r="C8063" s="2"/>
    </row>
    <row r="8064" spans="2:3" hidden="1">
      <c r="B8064" s="2"/>
      <c r="C8064" s="2"/>
    </row>
    <row r="8065" spans="2:3" hidden="1">
      <c r="B8065" s="2"/>
      <c r="C8065" s="2"/>
    </row>
    <row r="8066" spans="2:3" hidden="1">
      <c r="B8066" s="2"/>
      <c r="C8066" s="2"/>
    </row>
    <row r="8067" spans="2:3" hidden="1">
      <c r="B8067" s="2"/>
      <c r="C8067" s="2"/>
    </row>
    <row r="8068" spans="2:3" hidden="1">
      <c r="B8068" s="2"/>
      <c r="C8068" s="2"/>
    </row>
    <row r="8069" spans="2:3" hidden="1">
      <c r="B8069" s="2"/>
      <c r="C8069" s="2"/>
    </row>
    <row r="8070" spans="2:3" hidden="1">
      <c r="B8070" s="2"/>
      <c r="C8070" s="2"/>
    </row>
    <row r="8071" spans="2:3" hidden="1">
      <c r="B8071" s="2"/>
      <c r="C8071" s="2"/>
    </row>
    <row r="8072" spans="2:3" hidden="1">
      <c r="B8072" s="2"/>
      <c r="C8072" s="2"/>
    </row>
    <row r="8073" spans="2:3" hidden="1">
      <c r="B8073" s="2"/>
      <c r="C8073" s="2"/>
    </row>
    <row r="8074" spans="2:3" hidden="1">
      <c r="B8074" s="2"/>
      <c r="C8074" s="2"/>
    </row>
    <row r="8075" spans="2:3" hidden="1">
      <c r="B8075" s="2"/>
      <c r="C8075" s="2"/>
    </row>
    <row r="8076" spans="2:3" hidden="1">
      <c r="B8076" s="2"/>
      <c r="C8076" s="2"/>
    </row>
    <row r="8077" spans="2:3" hidden="1">
      <c r="B8077" s="2"/>
      <c r="C8077" s="2"/>
    </row>
    <row r="8078" spans="2:3" hidden="1">
      <c r="B8078" s="2"/>
      <c r="C8078" s="2"/>
    </row>
    <row r="8079" spans="2:3" hidden="1">
      <c r="B8079" s="2"/>
      <c r="C8079" s="2"/>
    </row>
    <row r="8080" spans="2:3" hidden="1">
      <c r="B8080" s="2"/>
      <c r="C8080" s="2"/>
    </row>
    <row r="8081" spans="2:3" hidden="1">
      <c r="B8081" s="2"/>
      <c r="C8081" s="2"/>
    </row>
    <row r="8082" spans="2:3" hidden="1">
      <c r="B8082" s="2"/>
      <c r="C8082" s="2"/>
    </row>
    <row r="8083" spans="2:3" hidden="1">
      <c r="B8083" s="2"/>
      <c r="C8083" s="2"/>
    </row>
    <row r="8084" spans="2:3" hidden="1">
      <c r="B8084" s="2"/>
      <c r="C8084" s="2"/>
    </row>
    <row r="8085" spans="2:3" hidden="1">
      <c r="B8085" s="2"/>
      <c r="C8085" s="2"/>
    </row>
    <row r="8086" spans="2:3" hidden="1">
      <c r="B8086" s="2"/>
      <c r="C8086" s="2"/>
    </row>
    <row r="8087" spans="2:3" hidden="1">
      <c r="B8087" s="2"/>
      <c r="C8087" s="2"/>
    </row>
    <row r="8088" spans="2:3" hidden="1">
      <c r="B8088" s="2"/>
      <c r="C8088" s="2"/>
    </row>
    <row r="8089" spans="2:3" hidden="1">
      <c r="B8089" s="2"/>
      <c r="C8089" s="2"/>
    </row>
    <row r="8090" spans="2:3" hidden="1">
      <c r="B8090" s="2"/>
      <c r="C8090" s="2"/>
    </row>
    <row r="8091" spans="2:3" hidden="1">
      <c r="B8091" s="2"/>
      <c r="C8091" s="2"/>
    </row>
    <row r="8092" spans="2:3" hidden="1">
      <c r="B8092" s="2"/>
      <c r="C8092" s="2"/>
    </row>
    <row r="8093" spans="2:3" hidden="1">
      <c r="B8093" s="2"/>
      <c r="C8093" s="2"/>
    </row>
    <row r="8094" spans="2:3" hidden="1">
      <c r="B8094" s="2"/>
      <c r="C8094" s="2"/>
    </row>
    <row r="8095" spans="2:3" hidden="1">
      <c r="B8095" s="2"/>
      <c r="C8095" s="2"/>
    </row>
    <row r="8096" spans="2:3" hidden="1">
      <c r="B8096" s="2"/>
      <c r="C8096" s="2"/>
    </row>
    <row r="8097" spans="2:3" hidden="1">
      <c r="B8097" s="2"/>
      <c r="C8097" s="2"/>
    </row>
    <row r="8098" spans="2:3" hidden="1">
      <c r="B8098" s="2"/>
      <c r="C8098" s="2"/>
    </row>
    <row r="8099" spans="2:3" hidden="1">
      <c r="B8099" s="2"/>
      <c r="C8099" s="2"/>
    </row>
    <row r="8100" spans="2:3" hidden="1">
      <c r="B8100" s="2"/>
      <c r="C8100" s="2"/>
    </row>
    <row r="8101" spans="2:3" hidden="1">
      <c r="B8101" s="2"/>
      <c r="C8101" s="2"/>
    </row>
    <row r="8102" spans="2:3" hidden="1">
      <c r="B8102" s="2"/>
      <c r="C8102" s="2"/>
    </row>
    <row r="8103" spans="2:3" hidden="1">
      <c r="B8103" s="2"/>
      <c r="C8103" s="2"/>
    </row>
    <row r="8104" spans="2:3" hidden="1">
      <c r="B8104" s="2"/>
      <c r="C8104" s="2"/>
    </row>
    <row r="8105" spans="2:3" hidden="1">
      <c r="B8105" s="2"/>
      <c r="C8105" s="2"/>
    </row>
    <row r="8106" spans="2:3" hidden="1">
      <c r="B8106" s="2"/>
      <c r="C8106" s="2"/>
    </row>
    <row r="8107" spans="2:3" hidden="1">
      <c r="B8107" s="2"/>
      <c r="C8107" s="2"/>
    </row>
    <row r="8108" spans="2:3" hidden="1">
      <c r="B8108" s="2"/>
      <c r="C8108" s="2"/>
    </row>
    <row r="8109" spans="2:3" hidden="1">
      <c r="B8109" s="2"/>
      <c r="C8109" s="2"/>
    </row>
    <row r="8110" spans="2:3" hidden="1">
      <c r="B8110" s="2"/>
      <c r="C8110" s="2"/>
    </row>
    <row r="8111" spans="2:3" hidden="1">
      <c r="B8111" s="2"/>
      <c r="C8111" s="2"/>
    </row>
    <row r="8112" spans="2:3" hidden="1">
      <c r="B8112" s="2"/>
      <c r="C8112" s="2"/>
    </row>
    <row r="8113" spans="2:3" hidden="1">
      <c r="B8113" s="2"/>
      <c r="C8113" s="2"/>
    </row>
    <row r="8114" spans="2:3" hidden="1">
      <c r="B8114" s="2"/>
      <c r="C8114" s="2"/>
    </row>
    <row r="8115" spans="2:3" hidden="1">
      <c r="B8115" s="2"/>
      <c r="C8115" s="2"/>
    </row>
    <row r="8116" spans="2:3" hidden="1">
      <c r="B8116" s="2"/>
      <c r="C8116" s="2"/>
    </row>
    <row r="8117" spans="2:3" hidden="1">
      <c r="B8117" s="2"/>
      <c r="C8117" s="2"/>
    </row>
    <row r="8118" spans="2:3" hidden="1">
      <c r="B8118" s="2"/>
      <c r="C8118" s="2"/>
    </row>
    <row r="8119" spans="2:3" hidden="1">
      <c r="B8119" s="2"/>
      <c r="C8119" s="2"/>
    </row>
    <row r="8120" spans="2:3" hidden="1">
      <c r="B8120" s="2"/>
      <c r="C8120" s="2"/>
    </row>
    <row r="8121" spans="2:3" hidden="1">
      <c r="B8121" s="2"/>
      <c r="C8121" s="2"/>
    </row>
    <row r="8122" spans="2:3" hidden="1">
      <c r="B8122" s="2"/>
      <c r="C8122" s="2"/>
    </row>
    <row r="8123" spans="2:3" hidden="1">
      <c r="B8123" s="2"/>
      <c r="C8123" s="2"/>
    </row>
    <row r="8124" spans="2:3" hidden="1">
      <c r="B8124" s="2"/>
      <c r="C8124" s="2"/>
    </row>
    <row r="8125" spans="2:3" hidden="1">
      <c r="B8125" s="2"/>
      <c r="C8125" s="2"/>
    </row>
    <row r="8126" spans="2:3" hidden="1">
      <c r="B8126" s="2"/>
      <c r="C8126" s="2"/>
    </row>
    <row r="8127" spans="2:3" hidden="1">
      <c r="B8127" s="2"/>
      <c r="C8127" s="2"/>
    </row>
    <row r="8128" spans="2:3" hidden="1">
      <c r="B8128" s="2"/>
      <c r="C8128" s="2"/>
    </row>
    <row r="8129" spans="2:3" hidden="1">
      <c r="B8129" s="2"/>
      <c r="C8129" s="2"/>
    </row>
    <row r="8130" spans="2:3" hidden="1">
      <c r="B8130" s="2"/>
      <c r="C8130" s="2"/>
    </row>
    <row r="8131" spans="2:3" hidden="1">
      <c r="B8131" s="2"/>
      <c r="C8131" s="2"/>
    </row>
    <row r="8132" spans="2:3" hidden="1">
      <c r="B8132" s="2"/>
      <c r="C8132" s="2"/>
    </row>
    <row r="8133" spans="2:3" hidden="1">
      <c r="B8133" s="2"/>
      <c r="C8133" s="2"/>
    </row>
    <row r="8134" spans="2:3" hidden="1">
      <c r="B8134" s="2"/>
      <c r="C8134" s="2"/>
    </row>
    <row r="8135" spans="2:3" hidden="1">
      <c r="B8135" s="2"/>
      <c r="C8135" s="2"/>
    </row>
    <row r="8136" spans="2:3" hidden="1">
      <c r="B8136" s="2"/>
      <c r="C8136" s="2"/>
    </row>
    <row r="8137" spans="2:3" hidden="1">
      <c r="B8137" s="2"/>
      <c r="C8137" s="2"/>
    </row>
    <row r="8138" spans="2:3" hidden="1">
      <c r="B8138" s="2"/>
      <c r="C8138" s="2"/>
    </row>
    <row r="8139" spans="2:3" hidden="1">
      <c r="B8139" s="2"/>
      <c r="C8139" s="2"/>
    </row>
    <row r="8140" spans="2:3" hidden="1">
      <c r="B8140" s="2"/>
      <c r="C8140" s="2"/>
    </row>
    <row r="8141" spans="2:3" hidden="1">
      <c r="B8141" s="2"/>
      <c r="C8141" s="2"/>
    </row>
    <row r="8142" spans="2:3" hidden="1">
      <c r="B8142" s="2"/>
      <c r="C8142" s="2"/>
    </row>
    <row r="8143" spans="2:3" hidden="1">
      <c r="B8143" s="2"/>
      <c r="C8143" s="2"/>
    </row>
    <row r="8144" spans="2:3" hidden="1">
      <c r="B8144" s="2"/>
      <c r="C8144" s="2"/>
    </row>
    <row r="8145" spans="2:3" hidden="1">
      <c r="B8145" s="2"/>
      <c r="C8145" s="2"/>
    </row>
    <row r="8146" spans="2:3" hidden="1">
      <c r="B8146" s="2"/>
      <c r="C8146" s="2"/>
    </row>
    <row r="8147" spans="2:3" hidden="1">
      <c r="B8147" s="2"/>
      <c r="C8147" s="2"/>
    </row>
    <row r="8148" spans="2:3" hidden="1">
      <c r="B8148" s="2"/>
      <c r="C8148" s="2"/>
    </row>
    <row r="8149" spans="2:3" hidden="1">
      <c r="B8149" s="2"/>
      <c r="C8149" s="2"/>
    </row>
    <row r="8150" spans="2:3" hidden="1">
      <c r="B8150" s="2"/>
      <c r="C8150" s="2"/>
    </row>
    <row r="8151" spans="2:3" hidden="1">
      <c r="B8151" s="2"/>
      <c r="C8151" s="2"/>
    </row>
    <row r="8152" spans="2:3" hidden="1">
      <c r="B8152" s="2"/>
      <c r="C8152" s="2"/>
    </row>
    <row r="8153" spans="2:3" hidden="1">
      <c r="B8153" s="2"/>
      <c r="C8153" s="2"/>
    </row>
    <row r="8154" spans="2:3" hidden="1">
      <c r="B8154" s="2"/>
      <c r="C8154" s="2"/>
    </row>
    <row r="8155" spans="2:3" hidden="1">
      <c r="B8155" s="2"/>
      <c r="C8155" s="2"/>
    </row>
    <row r="8156" spans="2:3" hidden="1">
      <c r="B8156" s="2"/>
      <c r="C8156" s="2"/>
    </row>
    <row r="8157" spans="2:3" hidden="1">
      <c r="B8157" s="2"/>
      <c r="C8157" s="2"/>
    </row>
    <row r="8158" spans="2:3" hidden="1">
      <c r="B8158" s="2"/>
      <c r="C8158" s="2"/>
    </row>
    <row r="8159" spans="2:3" hidden="1">
      <c r="B8159" s="2"/>
      <c r="C8159" s="2"/>
    </row>
    <row r="8160" spans="2:3" hidden="1">
      <c r="B8160" s="2"/>
      <c r="C8160" s="2"/>
    </row>
    <row r="8161" spans="2:3" hidden="1">
      <c r="B8161" s="2"/>
      <c r="C8161" s="2"/>
    </row>
    <row r="8162" spans="2:3" hidden="1">
      <c r="B8162" s="2"/>
      <c r="C8162" s="2"/>
    </row>
    <row r="8163" spans="2:3" hidden="1">
      <c r="B8163" s="2"/>
      <c r="C8163" s="2"/>
    </row>
    <row r="8164" spans="2:3" hidden="1">
      <c r="B8164" s="2"/>
      <c r="C8164" s="2"/>
    </row>
    <row r="8165" spans="2:3" hidden="1">
      <c r="B8165" s="2"/>
      <c r="C8165" s="2"/>
    </row>
    <row r="8166" spans="2:3" hidden="1">
      <c r="B8166" s="2"/>
      <c r="C8166" s="2"/>
    </row>
    <row r="8167" spans="2:3" hidden="1">
      <c r="B8167" s="2"/>
      <c r="C8167" s="2"/>
    </row>
    <row r="8168" spans="2:3" hidden="1">
      <c r="B8168" s="2"/>
      <c r="C8168" s="2"/>
    </row>
    <row r="8169" spans="2:3" hidden="1">
      <c r="B8169" s="2"/>
      <c r="C8169" s="2"/>
    </row>
    <row r="8170" spans="2:3" hidden="1">
      <c r="B8170" s="2"/>
      <c r="C8170" s="2"/>
    </row>
    <row r="8171" spans="2:3" hidden="1">
      <c r="B8171" s="2"/>
      <c r="C8171" s="2"/>
    </row>
    <row r="8172" spans="2:3" hidden="1">
      <c r="B8172" s="2"/>
      <c r="C8172" s="2"/>
    </row>
    <row r="8173" spans="2:3" hidden="1">
      <c r="B8173" s="2"/>
      <c r="C8173" s="2"/>
    </row>
    <row r="8174" spans="2:3" hidden="1">
      <c r="B8174" s="2"/>
      <c r="C8174" s="2"/>
    </row>
    <row r="8175" spans="2:3" hidden="1">
      <c r="B8175" s="2"/>
      <c r="C8175" s="2"/>
    </row>
    <row r="8176" spans="2:3" hidden="1">
      <c r="B8176" s="2"/>
      <c r="C8176" s="2"/>
    </row>
    <row r="8177" spans="2:3" hidden="1">
      <c r="B8177" s="2"/>
      <c r="C8177" s="2"/>
    </row>
    <row r="8178" spans="2:3" hidden="1">
      <c r="B8178" s="2"/>
      <c r="C8178" s="2"/>
    </row>
    <row r="8179" spans="2:3" hidden="1">
      <c r="B8179" s="2"/>
      <c r="C8179" s="2"/>
    </row>
    <row r="8180" spans="2:3" hidden="1">
      <c r="B8180" s="2"/>
      <c r="C8180" s="2"/>
    </row>
    <row r="8181" spans="2:3" hidden="1">
      <c r="B8181" s="2"/>
      <c r="C8181" s="2"/>
    </row>
    <row r="8182" spans="2:3" hidden="1">
      <c r="B8182" s="2"/>
      <c r="C8182" s="2"/>
    </row>
    <row r="8183" spans="2:3" hidden="1">
      <c r="B8183" s="2"/>
      <c r="C8183" s="2"/>
    </row>
    <row r="8184" spans="2:3" hidden="1">
      <c r="B8184" s="2"/>
      <c r="C8184" s="2"/>
    </row>
    <row r="8185" spans="2:3" hidden="1">
      <c r="B8185" s="2"/>
      <c r="C8185" s="2"/>
    </row>
    <row r="8186" spans="2:3" hidden="1">
      <c r="B8186" s="2"/>
      <c r="C8186" s="2"/>
    </row>
    <row r="8187" spans="2:3" hidden="1">
      <c r="B8187" s="2"/>
      <c r="C8187" s="2"/>
    </row>
    <row r="8188" spans="2:3" hidden="1">
      <c r="B8188" s="2"/>
      <c r="C8188" s="2"/>
    </row>
    <row r="8189" spans="2:3" hidden="1">
      <c r="B8189" s="2"/>
      <c r="C8189" s="2"/>
    </row>
    <row r="8190" spans="2:3" hidden="1">
      <c r="B8190" s="2"/>
      <c r="C8190" s="2"/>
    </row>
    <row r="8191" spans="2:3" hidden="1">
      <c r="B8191" s="2"/>
      <c r="C8191" s="2"/>
    </row>
    <row r="8192" spans="2:3" hidden="1">
      <c r="B8192" s="2"/>
      <c r="C8192" s="2"/>
    </row>
    <row r="8193" spans="2:3" hidden="1">
      <c r="B8193" s="2"/>
      <c r="C8193" s="2"/>
    </row>
    <row r="8194" spans="2:3" hidden="1">
      <c r="B8194" s="2"/>
      <c r="C8194" s="2"/>
    </row>
    <row r="8195" spans="2:3" hidden="1">
      <c r="B8195" s="2"/>
      <c r="C8195" s="2"/>
    </row>
    <row r="8196" spans="2:3" hidden="1">
      <c r="B8196" s="2"/>
      <c r="C8196" s="2"/>
    </row>
    <row r="8197" spans="2:3" hidden="1">
      <c r="B8197" s="2"/>
      <c r="C8197" s="2"/>
    </row>
    <row r="8198" spans="2:3" hidden="1">
      <c r="B8198" s="2"/>
      <c r="C8198" s="2"/>
    </row>
    <row r="8199" spans="2:3" hidden="1">
      <c r="B8199" s="2"/>
      <c r="C8199" s="2"/>
    </row>
    <row r="8200" spans="2:3" hidden="1">
      <c r="B8200" s="2"/>
      <c r="C8200" s="2"/>
    </row>
    <row r="8201" spans="2:3" hidden="1">
      <c r="B8201" s="2"/>
      <c r="C8201" s="2"/>
    </row>
    <row r="8202" spans="2:3" hidden="1">
      <c r="B8202" s="2"/>
      <c r="C8202" s="2"/>
    </row>
    <row r="8203" spans="2:3" hidden="1">
      <c r="B8203" s="2"/>
      <c r="C8203" s="2"/>
    </row>
    <row r="8204" spans="2:3" hidden="1">
      <c r="B8204" s="2"/>
      <c r="C8204" s="2"/>
    </row>
    <row r="8205" spans="2:3" hidden="1">
      <c r="B8205" s="2"/>
      <c r="C8205" s="2"/>
    </row>
    <row r="8206" spans="2:3" hidden="1">
      <c r="B8206" s="2"/>
      <c r="C8206" s="2"/>
    </row>
    <row r="8207" spans="2:3" hidden="1">
      <c r="B8207" s="2"/>
      <c r="C8207" s="2"/>
    </row>
    <row r="8208" spans="2:3" hidden="1">
      <c r="B8208" s="2"/>
      <c r="C8208" s="2"/>
    </row>
    <row r="8209" spans="2:3" hidden="1">
      <c r="B8209" s="2"/>
      <c r="C8209" s="2"/>
    </row>
    <row r="8210" spans="2:3" hidden="1">
      <c r="B8210" s="2"/>
      <c r="C8210" s="2"/>
    </row>
    <row r="8211" spans="2:3" hidden="1">
      <c r="B8211" s="2"/>
      <c r="C8211" s="2"/>
    </row>
    <row r="8212" spans="2:3" hidden="1">
      <c r="B8212" s="2"/>
      <c r="C8212" s="2"/>
    </row>
    <row r="8213" spans="2:3" hidden="1">
      <c r="B8213" s="2"/>
      <c r="C8213" s="2"/>
    </row>
    <row r="8214" spans="2:3" hidden="1">
      <c r="B8214" s="2"/>
      <c r="C8214" s="2"/>
    </row>
    <row r="8215" spans="2:3" hidden="1">
      <c r="B8215" s="2"/>
      <c r="C8215" s="2"/>
    </row>
    <row r="8216" spans="2:3" hidden="1">
      <c r="B8216" s="2"/>
      <c r="C8216" s="2"/>
    </row>
    <row r="8217" spans="2:3" hidden="1">
      <c r="B8217" s="2"/>
      <c r="C8217" s="2"/>
    </row>
    <row r="8218" spans="2:3" hidden="1">
      <c r="B8218" s="2"/>
      <c r="C8218" s="2"/>
    </row>
    <row r="8219" spans="2:3" hidden="1">
      <c r="B8219" s="2"/>
      <c r="C8219" s="2"/>
    </row>
    <row r="8220" spans="2:3" hidden="1">
      <c r="B8220" s="2"/>
      <c r="C8220" s="2"/>
    </row>
    <row r="8221" spans="2:3" hidden="1">
      <c r="B8221" s="2"/>
      <c r="C8221" s="2"/>
    </row>
    <row r="8222" spans="2:3" hidden="1">
      <c r="B8222" s="2"/>
      <c r="C8222" s="2"/>
    </row>
    <row r="8223" spans="2:3" hidden="1">
      <c r="B8223" s="2"/>
      <c r="C8223" s="2"/>
    </row>
    <row r="8224" spans="2:3" hidden="1">
      <c r="B8224" s="2"/>
      <c r="C8224" s="2"/>
    </row>
    <row r="8225" spans="2:3" hidden="1">
      <c r="B8225" s="2"/>
      <c r="C8225" s="2"/>
    </row>
    <row r="8226" spans="2:3" hidden="1">
      <c r="B8226" s="2"/>
      <c r="C8226" s="2"/>
    </row>
    <row r="8227" spans="2:3" hidden="1">
      <c r="B8227" s="2"/>
      <c r="C8227" s="2"/>
    </row>
    <row r="8228" spans="2:3" hidden="1">
      <c r="B8228" s="2"/>
      <c r="C8228" s="2"/>
    </row>
    <row r="8229" spans="2:3" hidden="1">
      <c r="B8229" s="2"/>
      <c r="C8229" s="2"/>
    </row>
    <row r="8230" spans="2:3" hidden="1">
      <c r="B8230" s="2"/>
      <c r="C8230" s="2"/>
    </row>
    <row r="8231" spans="2:3" hidden="1">
      <c r="B8231" s="2"/>
      <c r="C8231" s="2"/>
    </row>
    <row r="8232" spans="2:3" hidden="1">
      <c r="B8232" s="2"/>
      <c r="C8232" s="2"/>
    </row>
    <row r="8233" spans="2:3" hidden="1">
      <c r="B8233" s="2"/>
      <c r="C8233" s="2"/>
    </row>
    <row r="8234" spans="2:3" hidden="1">
      <c r="B8234" s="2"/>
      <c r="C8234" s="2"/>
    </row>
    <row r="8235" spans="2:3" hidden="1">
      <c r="B8235" s="2"/>
      <c r="C8235" s="2"/>
    </row>
    <row r="8236" spans="2:3" hidden="1">
      <c r="B8236" s="2"/>
      <c r="C8236" s="2"/>
    </row>
    <row r="8237" spans="2:3" hidden="1">
      <c r="B8237" s="2"/>
      <c r="C8237" s="2"/>
    </row>
    <row r="8238" spans="2:3" hidden="1">
      <c r="B8238" s="2"/>
      <c r="C8238" s="2"/>
    </row>
    <row r="8239" spans="2:3" hidden="1">
      <c r="B8239" s="2"/>
      <c r="C8239" s="2"/>
    </row>
    <row r="8240" spans="2:3" hidden="1">
      <c r="B8240" s="2"/>
      <c r="C8240" s="2"/>
    </row>
    <row r="8241" spans="2:3" hidden="1">
      <c r="B8241" s="2"/>
      <c r="C8241" s="2"/>
    </row>
    <row r="8242" spans="2:3" hidden="1">
      <c r="B8242" s="2"/>
      <c r="C8242" s="2"/>
    </row>
    <row r="8243" spans="2:3" hidden="1">
      <c r="B8243" s="2"/>
      <c r="C8243" s="2"/>
    </row>
    <row r="8244" spans="2:3" hidden="1">
      <c r="B8244" s="2"/>
      <c r="C8244" s="2"/>
    </row>
    <row r="8245" spans="2:3" hidden="1">
      <c r="B8245" s="2"/>
      <c r="C8245" s="2"/>
    </row>
    <row r="8246" spans="2:3" hidden="1">
      <c r="B8246" s="2"/>
      <c r="C8246" s="2"/>
    </row>
    <row r="8247" spans="2:3" hidden="1">
      <c r="B8247" s="2"/>
      <c r="C8247" s="2"/>
    </row>
    <row r="8248" spans="2:3" hidden="1">
      <c r="B8248" s="2"/>
      <c r="C8248" s="2"/>
    </row>
    <row r="8249" spans="2:3" hidden="1">
      <c r="B8249" s="2"/>
      <c r="C8249" s="2"/>
    </row>
    <row r="8250" spans="2:3" hidden="1">
      <c r="B8250" s="2"/>
      <c r="C8250" s="2"/>
    </row>
    <row r="8251" spans="2:3" hidden="1">
      <c r="B8251" s="2"/>
      <c r="C8251" s="2"/>
    </row>
    <row r="8252" spans="2:3" hidden="1">
      <c r="B8252" s="2"/>
      <c r="C8252" s="2"/>
    </row>
    <row r="8253" spans="2:3" hidden="1">
      <c r="B8253" s="2"/>
      <c r="C8253" s="2"/>
    </row>
    <row r="8254" spans="2:3" hidden="1">
      <c r="B8254" s="2"/>
      <c r="C8254" s="2"/>
    </row>
    <row r="8255" spans="2:3" hidden="1">
      <c r="B8255" s="2"/>
      <c r="C8255" s="2"/>
    </row>
    <row r="8256" spans="2:3" hidden="1">
      <c r="B8256" s="2"/>
      <c r="C8256" s="2"/>
    </row>
    <row r="8257" spans="2:3" hidden="1">
      <c r="B8257" s="2"/>
      <c r="C8257" s="2"/>
    </row>
    <row r="8258" spans="2:3" hidden="1">
      <c r="B8258" s="2"/>
      <c r="C8258" s="2"/>
    </row>
    <row r="8259" spans="2:3" hidden="1">
      <c r="B8259" s="2"/>
      <c r="C8259" s="2"/>
    </row>
    <row r="8260" spans="2:3" hidden="1">
      <c r="B8260" s="2"/>
      <c r="C8260" s="2"/>
    </row>
    <row r="8261" spans="2:3" hidden="1">
      <c r="B8261" s="2"/>
      <c r="C8261" s="2"/>
    </row>
    <row r="8262" spans="2:3" hidden="1">
      <c r="B8262" s="2"/>
      <c r="C8262" s="2"/>
    </row>
    <row r="8263" spans="2:3" hidden="1">
      <c r="B8263" s="2"/>
      <c r="C8263" s="2"/>
    </row>
    <row r="8264" spans="2:3" hidden="1">
      <c r="B8264" s="2"/>
      <c r="C8264" s="2"/>
    </row>
    <row r="8265" spans="2:3" hidden="1">
      <c r="B8265" s="2"/>
      <c r="C8265" s="2"/>
    </row>
    <row r="8266" spans="2:3" hidden="1">
      <c r="B8266" s="2"/>
      <c r="C8266" s="2"/>
    </row>
    <row r="8267" spans="2:3" hidden="1">
      <c r="B8267" s="2"/>
      <c r="C8267" s="2"/>
    </row>
    <row r="8268" spans="2:3" hidden="1">
      <c r="B8268" s="2"/>
      <c r="C8268" s="2"/>
    </row>
    <row r="8269" spans="2:3" hidden="1">
      <c r="B8269" s="2"/>
      <c r="C8269" s="2"/>
    </row>
    <row r="8270" spans="2:3" hidden="1">
      <c r="B8270" s="2"/>
      <c r="C8270" s="2"/>
    </row>
    <row r="8271" spans="2:3" hidden="1">
      <c r="B8271" s="2"/>
      <c r="C8271" s="2"/>
    </row>
    <row r="8272" spans="2:3" hidden="1">
      <c r="B8272" s="2"/>
      <c r="C8272" s="2"/>
    </row>
    <row r="8273" spans="2:3" hidden="1">
      <c r="B8273" s="2"/>
      <c r="C8273" s="2"/>
    </row>
    <row r="8274" spans="2:3" hidden="1">
      <c r="B8274" s="2"/>
      <c r="C8274" s="2"/>
    </row>
    <row r="8275" spans="2:3" hidden="1">
      <c r="B8275" s="2"/>
      <c r="C8275" s="2"/>
    </row>
    <row r="8276" spans="2:3" hidden="1">
      <c r="B8276" s="2"/>
      <c r="C8276" s="2"/>
    </row>
    <row r="8277" spans="2:3" hidden="1">
      <c r="B8277" s="2"/>
      <c r="C8277" s="2"/>
    </row>
    <row r="8278" spans="2:3" hidden="1">
      <c r="B8278" s="2"/>
      <c r="C8278" s="2"/>
    </row>
    <row r="8279" spans="2:3" hidden="1">
      <c r="B8279" s="2"/>
      <c r="C8279" s="2"/>
    </row>
    <row r="8280" spans="2:3" hidden="1">
      <c r="B8280" s="2"/>
      <c r="C8280" s="2"/>
    </row>
    <row r="8281" spans="2:3" hidden="1">
      <c r="B8281" s="2"/>
      <c r="C8281" s="2"/>
    </row>
    <row r="8282" spans="2:3" hidden="1">
      <c r="B8282" s="2"/>
      <c r="C8282" s="2"/>
    </row>
    <row r="8283" spans="2:3" hidden="1">
      <c r="B8283" s="2"/>
      <c r="C8283" s="2"/>
    </row>
    <row r="8284" spans="2:3" hidden="1">
      <c r="B8284" s="2"/>
      <c r="C8284" s="2"/>
    </row>
    <row r="8285" spans="2:3" hidden="1">
      <c r="B8285" s="2"/>
      <c r="C8285" s="2"/>
    </row>
    <row r="8286" spans="2:3" hidden="1">
      <c r="B8286" s="2"/>
      <c r="C8286" s="2"/>
    </row>
    <row r="8287" spans="2:3" hidden="1">
      <c r="B8287" s="2"/>
      <c r="C8287" s="2"/>
    </row>
    <row r="8288" spans="2:3" hidden="1">
      <c r="B8288" s="2"/>
      <c r="C8288" s="2"/>
    </row>
    <row r="8289" spans="2:3" hidden="1">
      <c r="B8289" s="2"/>
      <c r="C8289" s="2"/>
    </row>
    <row r="8290" spans="2:3" hidden="1">
      <c r="B8290" s="2"/>
      <c r="C8290" s="2"/>
    </row>
    <row r="8291" spans="2:3" hidden="1">
      <c r="B8291" s="2"/>
      <c r="C8291" s="2"/>
    </row>
    <row r="8292" spans="2:3" hidden="1">
      <c r="B8292" s="2"/>
      <c r="C8292" s="2"/>
    </row>
    <row r="8293" spans="2:3" hidden="1">
      <c r="B8293" s="2"/>
      <c r="C8293" s="2"/>
    </row>
    <row r="8294" spans="2:3" hidden="1">
      <c r="B8294" s="2"/>
      <c r="C8294" s="2"/>
    </row>
    <row r="8295" spans="2:3" hidden="1">
      <c r="B8295" s="2"/>
      <c r="C8295" s="2"/>
    </row>
    <row r="8296" spans="2:3" hidden="1">
      <c r="B8296" s="2"/>
      <c r="C8296" s="2"/>
    </row>
    <row r="8297" spans="2:3" hidden="1">
      <c r="B8297" s="2"/>
      <c r="C8297" s="2"/>
    </row>
    <row r="8298" spans="2:3" hidden="1">
      <c r="B8298" s="2"/>
      <c r="C8298" s="2"/>
    </row>
    <row r="8299" spans="2:3" hidden="1">
      <c r="B8299" s="2"/>
      <c r="C8299" s="2"/>
    </row>
    <row r="8300" spans="2:3" hidden="1">
      <c r="B8300" s="2"/>
      <c r="C8300" s="2"/>
    </row>
    <row r="8301" spans="2:3" hidden="1">
      <c r="B8301" s="2"/>
      <c r="C8301" s="2"/>
    </row>
    <row r="8302" spans="2:3" hidden="1">
      <c r="B8302" s="2"/>
      <c r="C8302" s="2"/>
    </row>
    <row r="8303" spans="2:3" hidden="1">
      <c r="B8303" s="2"/>
      <c r="C8303" s="2"/>
    </row>
    <row r="8304" spans="2:3" hidden="1">
      <c r="B8304" s="2"/>
      <c r="C8304" s="2"/>
    </row>
    <row r="8305" spans="2:3" hidden="1">
      <c r="B8305" s="2"/>
      <c r="C8305" s="2"/>
    </row>
    <row r="8306" spans="2:3" hidden="1">
      <c r="B8306" s="2"/>
      <c r="C8306" s="2"/>
    </row>
    <row r="8307" spans="2:3" hidden="1">
      <c r="B8307" s="2"/>
      <c r="C8307" s="2"/>
    </row>
    <row r="8308" spans="2:3" hidden="1">
      <c r="B8308" s="2"/>
      <c r="C8308" s="2"/>
    </row>
    <row r="8309" spans="2:3" hidden="1">
      <c r="B8309" s="2"/>
      <c r="C8309" s="2"/>
    </row>
    <row r="8310" spans="2:3" hidden="1">
      <c r="B8310" s="2"/>
      <c r="C8310" s="2"/>
    </row>
    <row r="8311" spans="2:3" hidden="1">
      <c r="B8311" s="2"/>
      <c r="C8311" s="2"/>
    </row>
    <row r="8312" spans="2:3" hidden="1">
      <c r="B8312" s="2"/>
      <c r="C8312" s="2"/>
    </row>
    <row r="8313" spans="2:3" hidden="1">
      <c r="B8313" s="2"/>
      <c r="C8313" s="2"/>
    </row>
    <row r="8314" spans="2:3" hidden="1">
      <c r="B8314" s="2"/>
      <c r="C8314" s="2"/>
    </row>
    <row r="8315" spans="2:3" hidden="1">
      <c r="B8315" s="2"/>
      <c r="C8315" s="2"/>
    </row>
    <row r="8316" spans="2:3" hidden="1">
      <c r="B8316" s="2"/>
      <c r="C8316" s="2"/>
    </row>
    <row r="8317" spans="2:3" hidden="1">
      <c r="B8317" s="2"/>
      <c r="C8317" s="2"/>
    </row>
    <row r="8318" spans="2:3" hidden="1">
      <c r="B8318" s="2"/>
      <c r="C8318" s="2"/>
    </row>
    <row r="8319" spans="2:3" hidden="1">
      <c r="B8319" s="2"/>
      <c r="C8319" s="2"/>
    </row>
    <row r="8320" spans="2:3" hidden="1">
      <c r="B8320" s="2"/>
      <c r="C8320" s="2"/>
    </row>
    <row r="8321" spans="2:3" hidden="1">
      <c r="B8321" s="2"/>
      <c r="C8321" s="2"/>
    </row>
    <row r="8322" spans="2:3" hidden="1">
      <c r="B8322" s="2"/>
      <c r="C8322" s="2"/>
    </row>
    <row r="8323" spans="2:3" hidden="1">
      <c r="B8323" s="2"/>
      <c r="C8323" s="2"/>
    </row>
    <row r="8324" spans="2:3" hidden="1">
      <c r="B8324" s="2"/>
      <c r="C8324" s="2"/>
    </row>
    <row r="8325" spans="2:3" hidden="1">
      <c r="B8325" s="2"/>
      <c r="C8325" s="2"/>
    </row>
    <row r="8326" spans="2:3" hidden="1">
      <c r="B8326" s="2"/>
      <c r="C8326" s="2"/>
    </row>
    <row r="8327" spans="2:3" hidden="1">
      <c r="B8327" s="2"/>
      <c r="C8327" s="2"/>
    </row>
    <row r="8328" spans="2:3" hidden="1">
      <c r="B8328" s="2"/>
      <c r="C8328" s="2"/>
    </row>
    <row r="8329" spans="2:3" hidden="1">
      <c r="B8329" s="2"/>
      <c r="C8329" s="2"/>
    </row>
    <row r="8330" spans="2:3" hidden="1">
      <c r="B8330" s="2"/>
      <c r="C8330" s="2"/>
    </row>
    <row r="8331" spans="2:3" hidden="1">
      <c r="B8331" s="2"/>
      <c r="C8331" s="2"/>
    </row>
    <row r="8332" spans="2:3" hidden="1">
      <c r="B8332" s="2"/>
      <c r="C8332" s="2"/>
    </row>
    <row r="8333" spans="2:3" hidden="1">
      <c r="B8333" s="2"/>
      <c r="C8333" s="2"/>
    </row>
    <row r="8334" spans="2:3" hidden="1">
      <c r="B8334" s="2"/>
      <c r="C8334" s="2"/>
    </row>
    <row r="8335" spans="2:3" hidden="1">
      <c r="B8335" s="2"/>
      <c r="C8335" s="2"/>
    </row>
    <row r="8336" spans="2:3" hidden="1">
      <c r="B8336" s="2"/>
      <c r="C8336" s="2"/>
    </row>
    <row r="8337" spans="2:3" hidden="1">
      <c r="B8337" s="2"/>
      <c r="C8337" s="2"/>
    </row>
    <row r="8338" spans="2:3" hidden="1">
      <c r="B8338" s="2"/>
      <c r="C8338" s="2"/>
    </row>
    <row r="8339" spans="2:3" hidden="1">
      <c r="B8339" s="2"/>
      <c r="C8339" s="2"/>
    </row>
    <row r="8340" spans="2:3" hidden="1">
      <c r="B8340" s="2"/>
      <c r="C8340" s="2"/>
    </row>
    <row r="8341" spans="2:3" hidden="1">
      <c r="B8341" s="2"/>
      <c r="C8341" s="2"/>
    </row>
    <row r="8342" spans="2:3" hidden="1">
      <c r="B8342" s="2"/>
      <c r="C8342" s="2"/>
    </row>
    <row r="8343" spans="2:3" hidden="1">
      <c r="B8343" s="2"/>
      <c r="C8343" s="2"/>
    </row>
    <row r="8344" spans="2:3" hidden="1">
      <c r="B8344" s="2"/>
      <c r="C8344" s="2"/>
    </row>
    <row r="8345" spans="2:3" hidden="1">
      <c r="B8345" s="2"/>
      <c r="C8345" s="2"/>
    </row>
    <row r="8346" spans="2:3" hidden="1">
      <c r="B8346" s="2"/>
      <c r="C8346" s="2"/>
    </row>
    <row r="8347" spans="2:3" hidden="1">
      <c r="B8347" s="2"/>
      <c r="C8347" s="2"/>
    </row>
    <row r="8348" spans="2:3" hidden="1">
      <c r="B8348" s="2"/>
      <c r="C8348" s="2"/>
    </row>
    <row r="8349" spans="2:3" hidden="1">
      <c r="B8349" s="2"/>
      <c r="C8349" s="2"/>
    </row>
    <row r="8350" spans="2:3" hidden="1">
      <c r="B8350" s="2"/>
      <c r="C8350" s="2"/>
    </row>
    <row r="8351" spans="2:3" hidden="1">
      <c r="B8351" s="2"/>
      <c r="C8351" s="2"/>
    </row>
    <row r="8352" spans="2:3" hidden="1">
      <c r="B8352" s="2"/>
      <c r="C8352" s="2"/>
    </row>
    <row r="8353" spans="2:3" hidden="1">
      <c r="B8353" s="2"/>
      <c r="C8353" s="2"/>
    </row>
    <row r="8354" spans="2:3" hidden="1">
      <c r="B8354" s="2"/>
      <c r="C8354" s="2"/>
    </row>
    <row r="8355" spans="2:3" hidden="1">
      <c r="B8355" s="2"/>
      <c r="C8355" s="2"/>
    </row>
    <row r="8356" spans="2:3" hidden="1">
      <c r="B8356" s="2"/>
      <c r="C8356" s="2"/>
    </row>
    <row r="8357" spans="2:3" hidden="1">
      <c r="B8357" s="2"/>
      <c r="C8357" s="2"/>
    </row>
    <row r="8358" spans="2:3" hidden="1">
      <c r="B8358" s="2"/>
      <c r="C8358" s="2"/>
    </row>
    <row r="8359" spans="2:3" hidden="1">
      <c r="B8359" s="2"/>
      <c r="C8359" s="2"/>
    </row>
    <row r="8360" spans="2:3" hidden="1">
      <c r="B8360" s="2"/>
      <c r="C8360" s="2"/>
    </row>
    <row r="8361" spans="2:3" hidden="1">
      <c r="B8361" s="2"/>
      <c r="C8361" s="2"/>
    </row>
    <row r="8362" spans="2:3" hidden="1">
      <c r="B8362" s="2"/>
      <c r="C8362" s="2"/>
    </row>
    <row r="8363" spans="2:3" hidden="1">
      <c r="B8363" s="2"/>
      <c r="C8363" s="2"/>
    </row>
    <row r="8364" spans="2:3" hidden="1">
      <c r="B8364" s="2"/>
      <c r="C8364" s="2"/>
    </row>
    <row r="8365" spans="2:3" hidden="1">
      <c r="B8365" s="2"/>
      <c r="C8365" s="2"/>
    </row>
    <row r="8366" spans="2:3" hidden="1">
      <c r="B8366" s="2"/>
      <c r="C8366" s="2"/>
    </row>
    <row r="8367" spans="2:3" hidden="1">
      <c r="B8367" s="2"/>
      <c r="C8367" s="2"/>
    </row>
    <row r="8368" spans="2:3" hidden="1">
      <c r="B8368" s="2"/>
      <c r="C8368" s="2"/>
    </row>
    <row r="8369" spans="2:3" hidden="1">
      <c r="B8369" s="2"/>
      <c r="C8369" s="2"/>
    </row>
    <row r="8370" spans="2:3" hidden="1">
      <c r="B8370" s="2"/>
      <c r="C8370" s="2"/>
    </row>
    <row r="8371" spans="2:3" hidden="1">
      <c r="B8371" s="2"/>
      <c r="C8371" s="2"/>
    </row>
    <row r="8372" spans="2:3" hidden="1">
      <c r="B8372" s="2"/>
      <c r="C8372" s="2"/>
    </row>
    <row r="8373" spans="2:3" hidden="1">
      <c r="B8373" s="2"/>
      <c r="C8373" s="2"/>
    </row>
    <row r="8374" spans="2:3" hidden="1">
      <c r="B8374" s="2"/>
      <c r="C8374" s="2"/>
    </row>
    <row r="8375" spans="2:3" hidden="1">
      <c r="B8375" s="2"/>
      <c r="C8375" s="2"/>
    </row>
    <row r="8376" spans="2:3" hidden="1">
      <c r="B8376" s="2"/>
      <c r="C8376" s="2"/>
    </row>
    <row r="8377" spans="2:3" hidden="1">
      <c r="B8377" s="2"/>
      <c r="C8377" s="2"/>
    </row>
    <row r="8378" spans="2:3" hidden="1">
      <c r="B8378" s="2"/>
      <c r="C8378" s="2"/>
    </row>
    <row r="8379" spans="2:3" hidden="1">
      <c r="B8379" s="2"/>
      <c r="C8379" s="2"/>
    </row>
    <row r="8380" spans="2:3" hidden="1">
      <c r="B8380" s="2"/>
      <c r="C8380" s="2"/>
    </row>
    <row r="8381" spans="2:3" hidden="1">
      <c r="B8381" s="2"/>
      <c r="C8381" s="2"/>
    </row>
    <row r="8382" spans="2:3" hidden="1">
      <c r="B8382" s="2"/>
      <c r="C8382" s="2"/>
    </row>
    <row r="8383" spans="2:3" hidden="1">
      <c r="B8383" s="2"/>
      <c r="C8383" s="2"/>
    </row>
    <row r="8384" spans="2:3" hidden="1">
      <c r="B8384" s="2"/>
      <c r="C8384" s="2"/>
    </row>
    <row r="8385" spans="2:3" hidden="1">
      <c r="B8385" s="2"/>
      <c r="C8385" s="2"/>
    </row>
    <row r="8386" spans="2:3" hidden="1">
      <c r="B8386" s="2"/>
      <c r="C8386" s="2"/>
    </row>
    <row r="8387" spans="2:3" hidden="1">
      <c r="B8387" s="2"/>
      <c r="C8387" s="2"/>
    </row>
    <row r="8388" spans="2:3" hidden="1">
      <c r="B8388" s="2"/>
      <c r="C8388" s="2"/>
    </row>
    <row r="8389" spans="2:3" hidden="1">
      <c r="B8389" s="2"/>
      <c r="C8389" s="2"/>
    </row>
    <row r="8390" spans="2:3" hidden="1">
      <c r="B8390" s="2"/>
      <c r="C8390" s="2"/>
    </row>
    <row r="8391" spans="2:3" hidden="1">
      <c r="B8391" s="2"/>
      <c r="C8391" s="2"/>
    </row>
    <row r="8392" spans="2:3" hidden="1">
      <c r="B8392" s="2"/>
      <c r="C8392" s="2"/>
    </row>
    <row r="8393" spans="2:3" hidden="1">
      <c r="B8393" s="2"/>
      <c r="C8393" s="2"/>
    </row>
    <row r="8394" spans="2:3" hidden="1">
      <c r="B8394" s="2"/>
      <c r="C8394" s="2"/>
    </row>
    <row r="8395" spans="2:3" hidden="1">
      <c r="B8395" s="2"/>
      <c r="C8395" s="2"/>
    </row>
    <row r="8396" spans="2:3" hidden="1">
      <c r="B8396" s="2"/>
      <c r="C8396" s="2"/>
    </row>
    <row r="8397" spans="2:3" hidden="1">
      <c r="B8397" s="2"/>
      <c r="C8397" s="2"/>
    </row>
    <row r="8398" spans="2:3" hidden="1">
      <c r="B8398" s="2"/>
      <c r="C8398" s="2"/>
    </row>
    <row r="8399" spans="2:3" hidden="1">
      <c r="B8399" s="2"/>
      <c r="C8399" s="2"/>
    </row>
    <row r="8400" spans="2:3" hidden="1">
      <c r="B8400" s="2"/>
      <c r="C8400" s="2"/>
    </row>
    <row r="8401" spans="2:3" hidden="1">
      <c r="B8401" s="2"/>
      <c r="C8401" s="2"/>
    </row>
    <row r="8402" spans="2:3" hidden="1">
      <c r="B8402" s="2"/>
      <c r="C8402" s="2"/>
    </row>
    <row r="8403" spans="2:3" hidden="1">
      <c r="B8403" s="2"/>
      <c r="C8403" s="2"/>
    </row>
    <row r="8404" spans="2:3" hidden="1">
      <c r="B8404" s="2"/>
      <c r="C8404" s="2"/>
    </row>
    <row r="8405" spans="2:3" hidden="1">
      <c r="B8405" s="2"/>
      <c r="C8405" s="2"/>
    </row>
    <row r="8406" spans="2:3" hidden="1">
      <c r="B8406" s="2"/>
      <c r="C8406" s="2"/>
    </row>
    <row r="8407" spans="2:3" hidden="1">
      <c r="B8407" s="2"/>
      <c r="C8407" s="2"/>
    </row>
    <row r="8408" spans="2:3" hidden="1">
      <c r="B8408" s="2"/>
      <c r="C8408" s="2"/>
    </row>
    <row r="8409" spans="2:3" hidden="1">
      <c r="B8409" s="2"/>
      <c r="C8409" s="2"/>
    </row>
    <row r="8410" spans="2:3" hidden="1">
      <c r="B8410" s="2"/>
      <c r="C8410" s="2"/>
    </row>
    <row r="8411" spans="2:3" hidden="1">
      <c r="B8411" s="2"/>
      <c r="C8411" s="2"/>
    </row>
    <row r="8412" spans="2:3" hidden="1">
      <c r="B8412" s="2"/>
      <c r="C8412" s="2"/>
    </row>
    <row r="8413" spans="2:3" hidden="1">
      <c r="B8413" s="2"/>
      <c r="C8413" s="2"/>
    </row>
    <row r="8414" spans="2:3" hidden="1">
      <c r="B8414" s="2"/>
      <c r="C8414" s="2"/>
    </row>
    <row r="8415" spans="2:3" hidden="1">
      <c r="B8415" s="2"/>
      <c r="C8415" s="2"/>
    </row>
    <row r="8416" spans="2:3" hidden="1">
      <c r="B8416" s="2"/>
      <c r="C8416" s="2"/>
    </row>
    <row r="8417" spans="2:3" hidden="1">
      <c r="B8417" s="2"/>
      <c r="C8417" s="2"/>
    </row>
    <row r="8418" spans="2:3" hidden="1">
      <c r="B8418" s="2"/>
      <c r="C8418" s="2"/>
    </row>
    <row r="8419" spans="2:3" hidden="1">
      <c r="B8419" s="2"/>
      <c r="C8419" s="2"/>
    </row>
    <row r="8420" spans="2:3" hidden="1">
      <c r="B8420" s="2"/>
      <c r="C8420" s="2"/>
    </row>
    <row r="8421" spans="2:3" hidden="1">
      <c r="B8421" s="2"/>
      <c r="C8421" s="2"/>
    </row>
    <row r="8422" spans="2:3" hidden="1">
      <c r="B8422" s="2"/>
      <c r="C8422" s="2"/>
    </row>
    <row r="8423" spans="2:3" hidden="1">
      <c r="B8423" s="2"/>
      <c r="C8423" s="2"/>
    </row>
    <row r="8424" spans="2:3" hidden="1">
      <c r="B8424" s="2"/>
      <c r="C8424" s="2"/>
    </row>
    <row r="8425" spans="2:3" hidden="1">
      <c r="B8425" s="2"/>
      <c r="C8425" s="2"/>
    </row>
    <row r="8426" spans="2:3" hidden="1">
      <c r="B8426" s="2"/>
      <c r="C8426" s="2"/>
    </row>
    <row r="8427" spans="2:3" hidden="1">
      <c r="B8427" s="2"/>
      <c r="C8427" s="2"/>
    </row>
    <row r="8428" spans="2:3" hidden="1">
      <c r="B8428" s="2"/>
      <c r="C8428" s="2"/>
    </row>
    <row r="8429" spans="2:3" hidden="1">
      <c r="B8429" s="2"/>
      <c r="C8429" s="2"/>
    </row>
    <row r="8430" spans="2:3" hidden="1">
      <c r="B8430" s="2"/>
      <c r="C8430" s="2"/>
    </row>
    <row r="8431" spans="2:3" hidden="1">
      <c r="B8431" s="2"/>
      <c r="C8431" s="2"/>
    </row>
    <row r="8432" spans="2:3" hidden="1">
      <c r="B8432" s="2"/>
      <c r="C8432" s="2"/>
    </row>
    <row r="8433" spans="2:3" hidden="1">
      <c r="B8433" s="2"/>
      <c r="C8433" s="2"/>
    </row>
    <row r="8434" spans="2:3" hidden="1">
      <c r="B8434" s="2"/>
      <c r="C8434" s="2"/>
    </row>
    <row r="8435" spans="2:3" hidden="1">
      <c r="B8435" s="2"/>
      <c r="C8435" s="2"/>
    </row>
    <row r="8436" spans="2:3" hidden="1">
      <c r="B8436" s="2"/>
      <c r="C8436" s="2"/>
    </row>
    <row r="8437" spans="2:3" hidden="1">
      <c r="B8437" s="2"/>
      <c r="C8437" s="2"/>
    </row>
    <row r="8438" spans="2:3" hidden="1">
      <c r="B8438" s="2"/>
      <c r="C8438" s="2"/>
    </row>
    <row r="8439" spans="2:3" hidden="1">
      <c r="B8439" s="2"/>
      <c r="C8439" s="2"/>
    </row>
    <row r="8440" spans="2:3" hidden="1">
      <c r="B8440" s="2"/>
      <c r="C8440" s="2"/>
    </row>
    <row r="8441" spans="2:3" hidden="1">
      <c r="B8441" s="2"/>
      <c r="C8441" s="2"/>
    </row>
    <row r="8442" spans="2:3" hidden="1">
      <c r="B8442" s="2"/>
      <c r="C8442" s="2"/>
    </row>
    <row r="8443" spans="2:3" hidden="1">
      <c r="B8443" s="2"/>
      <c r="C8443" s="2"/>
    </row>
    <row r="8444" spans="2:3" hidden="1">
      <c r="B8444" s="2"/>
      <c r="C8444" s="2"/>
    </row>
    <row r="8445" spans="2:3" hidden="1">
      <c r="B8445" s="2"/>
      <c r="C8445" s="2"/>
    </row>
    <row r="8446" spans="2:3" hidden="1">
      <c r="B8446" s="2"/>
      <c r="C8446" s="2"/>
    </row>
    <row r="8447" spans="2:3" hidden="1">
      <c r="B8447" s="2"/>
      <c r="C8447" s="2"/>
    </row>
    <row r="8448" spans="2:3" hidden="1">
      <c r="B8448" s="2"/>
      <c r="C8448" s="2"/>
    </row>
    <row r="8449" spans="2:3" hidden="1">
      <c r="B8449" s="2"/>
      <c r="C8449" s="2"/>
    </row>
    <row r="8450" spans="2:3" hidden="1">
      <c r="B8450" s="2"/>
      <c r="C8450" s="2"/>
    </row>
    <row r="8451" spans="2:3" hidden="1">
      <c r="B8451" s="2"/>
      <c r="C8451" s="2"/>
    </row>
    <row r="8452" spans="2:3" hidden="1">
      <c r="B8452" s="2"/>
      <c r="C8452" s="2"/>
    </row>
    <row r="8453" spans="2:3" hidden="1">
      <c r="B8453" s="2"/>
      <c r="C8453" s="2"/>
    </row>
    <row r="8454" spans="2:3" hidden="1">
      <c r="B8454" s="2"/>
      <c r="C8454" s="2"/>
    </row>
    <row r="8455" spans="2:3" hidden="1">
      <c r="B8455" s="2"/>
      <c r="C8455" s="2"/>
    </row>
    <row r="8456" spans="2:3" hidden="1">
      <c r="B8456" s="2"/>
      <c r="C8456" s="2"/>
    </row>
    <row r="8457" spans="2:3" hidden="1">
      <c r="B8457" s="2"/>
      <c r="C8457" s="2"/>
    </row>
    <row r="8458" spans="2:3" hidden="1">
      <c r="B8458" s="2"/>
      <c r="C8458" s="2"/>
    </row>
    <row r="8459" spans="2:3" hidden="1">
      <c r="B8459" s="2"/>
      <c r="C8459" s="2"/>
    </row>
    <row r="8460" spans="2:3" hidden="1">
      <c r="B8460" s="2"/>
      <c r="C8460" s="2"/>
    </row>
    <row r="8461" spans="2:3" hidden="1">
      <c r="B8461" s="2"/>
      <c r="C8461" s="2"/>
    </row>
    <row r="8462" spans="2:3" hidden="1">
      <c r="B8462" s="2"/>
      <c r="C8462" s="2"/>
    </row>
    <row r="8463" spans="2:3" hidden="1">
      <c r="B8463" s="2"/>
      <c r="C8463" s="2"/>
    </row>
    <row r="8464" spans="2:3" hidden="1">
      <c r="B8464" s="2"/>
      <c r="C8464" s="2"/>
    </row>
    <row r="8465" spans="2:3" hidden="1">
      <c r="B8465" s="2"/>
      <c r="C8465" s="2"/>
    </row>
    <row r="8466" spans="2:3" hidden="1">
      <c r="B8466" s="2"/>
      <c r="C8466" s="2"/>
    </row>
    <row r="8467" spans="2:3" hidden="1">
      <c r="B8467" s="2"/>
      <c r="C8467" s="2"/>
    </row>
    <row r="8468" spans="2:3" hidden="1">
      <c r="B8468" s="2"/>
      <c r="C8468" s="2"/>
    </row>
    <row r="8469" spans="2:3" hidden="1">
      <c r="B8469" s="2"/>
      <c r="C8469" s="2"/>
    </row>
    <row r="8470" spans="2:3" hidden="1">
      <c r="B8470" s="2"/>
      <c r="C8470" s="2"/>
    </row>
    <row r="8471" spans="2:3" hidden="1">
      <c r="B8471" s="2"/>
      <c r="C8471" s="2"/>
    </row>
    <row r="8472" spans="2:3" hidden="1">
      <c r="B8472" s="2"/>
      <c r="C8472" s="2"/>
    </row>
    <row r="8473" spans="2:3" hidden="1">
      <c r="B8473" s="2"/>
      <c r="C8473" s="2"/>
    </row>
    <row r="8474" spans="2:3" hidden="1">
      <c r="B8474" s="2"/>
      <c r="C8474" s="2"/>
    </row>
    <row r="8475" spans="2:3" hidden="1">
      <c r="B8475" s="2"/>
      <c r="C8475" s="2"/>
    </row>
    <row r="8476" spans="2:3" hidden="1">
      <c r="B8476" s="2"/>
      <c r="C8476" s="2"/>
    </row>
    <row r="8477" spans="2:3" hidden="1">
      <c r="B8477" s="2"/>
      <c r="C8477" s="2"/>
    </row>
    <row r="8478" spans="2:3" hidden="1">
      <c r="B8478" s="2"/>
      <c r="C8478" s="2"/>
    </row>
    <row r="8479" spans="2:3" hidden="1">
      <c r="B8479" s="2"/>
      <c r="C8479" s="2"/>
    </row>
    <row r="8480" spans="2:3" hidden="1">
      <c r="B8480" s="2"/>
      <c r="C8480" s="2"/>
    </row>
    <row r="8481" spans="2:3" hidden="1">
      <c r="B8481" s="2"/>
      <c r="C8481" s="2"/>
    </row>
    <row r="8482" spans="2:3" hidden="1">
      <c r="B8482" s="2"/>
      <c r="C8482" s="2"/>
    </row>
    <row r="8483" spans="2:3" hidden="1">
      <c r="B8483" s="2"/>
      <c r="C8483" s="2"/>
    </row>
    <row r="8484" spans="2:3" hidden="1">
      <c r="B8484" s="2"/>
      <c r="C8484" s="2"/>
    </row>
    <row r="8485" spans="2:3" hidden="1">
      <c r="B8485" s="2"/>
      <c r="C8485" s="2"/>
    </row>
    <row r="8486" spans="2:3" hidden="1">
      <c r="B8486" s="2"/>
      <c r="C8486" s="2"/>
    </row>
    <row r="8487" spans="2:3" hidden="1">
      <c r="B8487" s="2"/>
      <c r="C8487" s="2"/>
    </row>
    <row r="8488" spans="2:3" hidden="1">
      <c r="B8488" s="2"/>
      <c r="C8488" s="2"/>
    </row>
    <row r="8489" spans="2:3" hidden="1">
      <c r="B8489" s="2"/>
      <c r="C8489" s="2"/>
    </row>
    <row r="8490" spans="2:3" hidden="1">
      <c r="B8490" s="2"/>
      <c r="C8490" s="2"/>
    </row>
    <row r="8491" spans="2:3" hidden="1">
      <c r="B8491" s="2"/>
      <c r="C8491" s="2"/>
    </row>
    <row r="8492" spans="2:3" hidden="1">
      <c r="B8492" s="2"/>
      <c r="C8492" s="2"/>
    </row>
    <row r="8493" spans="2:3" hidden="1">
      <c r="B8493" s="2"/>
      <c r="C8493" s="2"/>
    </row>
    <row r="8494" spans="2:3" hidden="1">
      <c r="B8494" s="2"/>
      <c r="C8494" s="2"/>
    </row>
    <row r="8495" spans="2:3" hidden="1">
      <c r="B8495" s="2"/>
      <c r="C8495" s="2"/>
    </row>
    <row r="8496" spans="2:3" hidden="1">
      <c r="B8496" s="2"/>
      <c r="C8496" s="2"/>
    </row>
    <row r="8497" spans="2:3" hidden="1">
      <c r="B8497" s="2"/>
      <c r="C8497" s="2"/>
    </row>
    <row r="8498" spans="2:3" hidden="1">
      <c r="B8498" s="2"/>
      <c r="C8498" s="2"/>
    </row>
    <row r="8499" spans="2:3" hidden="1">
      <c r="B8499" s="2"/>
      <c r="C8499" s="2"/>
    </row>
    <row r="8500" spans="2:3" hidden="1">
      <c r="B8500" s="2"/>
      <c r="C8500" s="2"/>
    </row>
    <row r="8501" spans="2:3" hidden="1">
      <c r="B8501" s="2"/>
      <c r="C8501" s="2"/>
    </row>
    <row r="8502" spans="2:3" hidden="1">
      <c r="B8502" s="2"/>
      <c r="C8502" s="2"/>
    </row>
    <row r="8503" spans="2:3" hidden="1">
      <c r="B8503" s="2"/>
      <c r="C8503" s="2"/>
    </row>
    <row r="8504" spans="2:3" hidden="1">
      <c r="B8504" s="2"/>
      <c r="C8504" s="2"/>
    </row>
    <row r="8505" spans="2:3" hidden="1">
      <c r="B8505" s="2"/>
      <c r="C8505" s="2"/>
    </row>
    <row r="8506" spans="2:3" hidden="1">
      <c r="B8506" s="2"/>
      <c r="C8506" s="2"/>
    </row>
    <row r="8507" spans="2:3" hidden="1">
      <c r="B8507" s="2"/>
      <c r="C8507" s="2"/>
    </row>
    <row r="8508" spans="2:3" hidden="1">
      <c r="B8508" s="2"/>
      <c r="C8508" s="2"/>
    </row>
    <row r="8509" spans="2:3" hidden="1">
      <c r="B8509" s="2"/>
      <c r="C8509" s="2"/>
    </row>
    <row r="8510" spans="2:3" hidden="1">
      <c r="B8510" s="2"/>
      <c r="C8510" s="2"/>
    </row>
    <row r="8511" spans="2:3" hidden="1">
      <c r="B8511" s="2"/>
      <c r="C8511" s="2"/>
    </row>
    <row r="8512" spans="2:3" hidden="1">
      <c r="B8512" s="2"/>
      <c r="C8512" s="2"/>
    </row>
    <row r="8513" spans="2:3" hidden="1">
      <c r="B8513" s="2"/>
      <c r="C8513" s="2"/>
    </row>
    <row r="8514" spans="2:3" hidden="1">
      <c r="B8514" s="2"/>
      <c r="C8514" s="2"/>
    </row>
    <row r="8515" spans="2:3" hidden="1">
      <c r="B8515" s="2"/>
      <c r="C8515" s="2"/>
    </row>
    <row r="8516" spans="2:3" hidden="1">
      <c r="B8516" s="2"/>
      <c r="C8516" s="2"/>
    </row>
    <row r="8517" spans="2:3" hidden="1">
      <c r="B8517" s="2"/>
      <c r="C8517" s="2"/>
    </row>
    <row r="8518" spans="2:3" hidden="1">
      <c r="B8518" s="2"/>
      <c r="C8518" s="2"/>
    </row>
    <row r="8519" spans="2:3" hidden="1">
      <c r="B8519" s="2"/>
      <c r="C8519" s="2"/>
    </row>
    <row r="8520" spans="2:3" hidden="1">
      <c r="B8520" s="2"/>
      <c r="C8520" s="2"/>
    </row>
    <row r="8521" spans="2:3" hidden="1">
      <c r="B8521" s="2"/>
      <c r="C8521" s="2"/>
    </row>
    <row r="8522" spans="2:3" hidden="1">
      <c r="B8522" s="2"/>
      <c r="C8522" s="2"/>
    </row>
    <row r="8523" spans="2:3" hidden="1">
      <c r="B8523" s="2"/>
      <c r="C8523" s="2"/>
    </row>
    <row r="8524" spans="2:3" hidden="1">
      <c r="B8524" s="2"/>
      <c r="C8524" s="2"/>
    </row>
    <row r="8525" spans="2:3" hidden="1">
      <c r="B8525" s="2"/>
      <c r="C8525" s="2"/>
    </row>
    <row r="8526" spans="2:3" hidden="1">
      <c r="B8526" s="2"/>
      <c r="C8526" s="2"/>
    </row>
    <row r="8527" spans="2:3" hidden="1">
      <c r="B8527" s="2"/>
      <c r="C8527" s="2"/>
    </row>
    <row r="8528" spans="2:3" hidden="1">
      <c r="B8528" s="2"/>
      <c r="C8528" s="2"/>
    </row>
    <row r="8529" spans="2:3" hidden="1">
      <c r="B8529" s="2"/>
      <c r="C8529" s="2"/>
    </row>
    <row r="8530" spans="2:3" hidden="1">
      <c r="B8530" s="2"/>
      <c r="C8530" s="2"/>
    </row>
    <row r="8531" spans="2:3" hidden="1">
      <c r="B8531" s="2"/>
      <c r="C8531" s="2"/>
    </row>
    <row r="8532" spans="2:3" hidden="1">
      <c r="B8532" s="2"/>
      <c r="C8532" s="2"/>
    </row>
    <row r="8533" spans="2:3" hidden="1">
      <c r="B8533" s="2"/>
      <c r="C8533" s="2"/>
    </row>
    <row r="8534" spans="2:3" hidden="1">
      <c r="B8534" s="2"/>
      <c r="C8534" s="2"/>
    </row>
    <row r="8535" spans="2:3" hidden="1">
      <c r="B8535" s="2"/>
      <c r="C8535" s="2"/>
    </row>
    <row r="8536" spans="2:3" hidden="1">
      <c r="B8536" s="2"/>
      <c r="C8536" s="2"/>
    </row>
    <row r="8537" spans="2:3" hidden="1">
      <c r="B8537" s="2"/>
      <c r="C8537" s="2"/>
    </row>
    <row r="8538" spans="2:3" hidden="1">
      <c r="B8538" s="2"/>
      <c r="C8538" s="2"/>
    </row>
    <row r="8539" spans="2:3" hidden="1">
      <c r="B8539" s="2"/>
      <c r="C8539" s="2"/>
    </row>
    <row r="8540" spans="2:3" hidden="1">
      <c r="B8540" s="2"/>
      <c r="C8540" s="2"/>
    </row>
    <row r="8541" spans="2:3" hidden="1">
      <c r="B8541" s="2"/>
      <c r="C8541" s="2"/>
    </row>
    <row r="8542" spans="2:3" hidden="1">
      <c r="B8542" s="2"/>
      <c r="C8542" s="2"/>
    </row>
    <row r="8543" spans="2:3" hidden="1">
      <c r="B8543" s="2"/>
      <c r="C8543" s="2"/>
    </row>
    <row r="8544" spans="2:3" hidden="1">
      <c r="B8544" s="2"/>
      <c r="C8544" s="2"/>
    </row>
    <row r="8545" spans="2:3" hidden="1">
      <c r="B8545" s="2"/>
      <c r="C8545" s="2"/>
    </row>
    <row r="8546" spans="2:3" hidden="1">
      <c r="B8546" s="2"/>
      <c r="C8546" s="2"/>
    </row>
    <row r="8547" spans="2:3" hidden="1">
      <c r="B8547" s="2"/>
      <c r="C8547" s="2"/>
    </row>
    <row r="8548" spans="2:3" hidden="1">
      <c r="B8548" s="2"/>
      <c r="C8548" s="2"/>
    </row>
    <row r="8549" spans="2:3" hidden="1">
      <c r="B8549" s="2"/>
      <c r="C8549" s="2"/>
    </row>
    <row r="8550" spans="2:3" hidden="1">
      <c r="B8550" s="2"/>
      <c r="C8550" s="2"/>
    </row>
    <row r="8551" spans="2:3" hidden="1">
      <c r="B8551" s="2"/>
      <c r="C8551" s="2"/>
    </row>
    <row r="8552" spans="2:3" hidden="1">
      <c r="B8552" s="2"/>
      <c r="C8552" s="2"/>
    </row>
    <row r="8553" spans="2:3" hidden="1">
      <c r="B8553" s="2"/>
      <c r="C8553" s="2"/>
    </row>
    <row r="8554" spans="2:3" hidden="1">
      <c r="B8554" s="2"/>
      <c r="C8554" s="2"/>
    </row>
    <row r="8555" spans="2:3" hidden="1">
      <c r="B8555" s="2"/>
      <c r="C8555" s="2"/>
    </row>
    <row r="8556" spans="2:3" hidden="1">
      <c r="B8556" s="2"/>
      <c r="C8556" s="2"/>
    </row>
    <row r="8557" spans="2:3" hidden="1">
      <c r="B8557" s="2"/>
      <c r="C8557" s="2"/>
    </row>
    <row r="8558" spans="2:3" hidden="1">
      <c r="B8558" s="2"/>
      <c r="C8558" s="2"/>
    </row>
    <row r="8559" spans="2:3" hidden="1">
      <c r="B8559" s="2"/>
      <c r="C8559" s="2"/>
    </row>
    <row r="8560" spans="2:3" hidden="1">
      <c r="B8560" s="2"/>
      <c r="C8560" s="2"/>
    </row>
    <row r="8561" spans="2:3" hidden="1">
      <c r="B8561" s="2"/>
      <c r="C8561" s="2"/>
    </row>
    <row r="8562" spans="2:3" hidden="1">
      <c r="B8562" s="2"/>
      <c r="C8562" s="2"/>
    </row>
    <row r="8563" spans="2:3" hidden="1">
      <c r="B8563" s="2"/>
      <c r="C8563" s="2"/>
    </row>
    <row r="8564" spans="2:3" hidden="1">
      <c r="B8564" s="2"/>
      <c r="C8564" s="2"/>
    </row>
    <row r="8565" spans="2:3" hidden="1">
      <c r="B8565" s="2"/>
      <c r="C8565" s="2"/>
    </row>
    <row r="8566" spans="2:3" hidden="1">
      <c r="B8566" s="2"/>
      <c r="C8566" s="2"/>
    </row>
    <row r="8567" spans="2:3" hidden="1">
      <c r="B8567" s="2"/>
      <c r="C8567" s="2"/>
    </row>
    <row r="8568" spans="2:3" hidden="1">
      <c r="B8568" s="2"/>
      <c r="C8568" s="2"/>
    </row>
    <row r="8569" spans="2:3" hidden="1">
      <c r="B8569" s="2"/>
      <c r="C8569" s="2"/>
    </row>
    <row r="8570" spans="2:3" hidden="1">
      <c r="B8570" s="2"/>
      <c r="C8570" s="2"/>
    </row>
    <row r="8571" spans="2:3" hidden="1">
      <c r="B8571" s="2"/>
      <c r="C8571" s="2"/>
    </row>
    <row r="8572" spans="2:3" hidden="1">
      <c r="B8572" s="2"/>
      <c r="C8572" s="2"/>
    </row>
    <row r="8573" spans="2:3" hidden="1">
      <c r="B8573" s="2"/>
      <c r="C8573" s="2"/>
    </row>
    <row r="8574" spans="2:3" hidden="1">
      <c r="B8574" s="2"/>
      <c r="C8574" s="2"/>
    </row>
    <row r="8575" spans="2:3" hidden="1">
      <c r="B8575" s="2"/>
      <c r="C8575" s="2"/>
    </row>
    <row r="8576" spans="2:3" hidden="1">
      <c r="B8576" s="2"/>
      <c r="C8576" s="2"/>
    </row>
    <row r="8577" spans="2:3" hidden="1">
      <c r="B8577" s="2"/>
      <c r="C8577" s="2"/>
    </row>
    <row r="8578" spans="2:3" hidden="1">
      <c r="B8578" s="2"/>
      <c r="C8578" s="2"/>
    </row>
    <row r="8579" spans="2:3" hidden="1">
      <c r="B8579" s="2"/>
      <c r="C8579" s="2"/>
    </row>
    <row r="8580" spans="2:3" hidden="1">
      <c r="B8580" s="2"/>
      <c r="C8580" s="2"/>
    </row>
    <row r="8581" spans="2:3" hidden="1">
      <c r="B8581" s="2"/>
      <c r="C8581" s="2"/>
    </row>
    <row r="8582" spans="2:3" hidden="1">
      <c r="B8582" s="2"/>
      <c r="C8582" s="2"/>
    </row>
    <row r="8583" spans="2:3" hidden="1">
      <c r="B8583" s="2"/>
      <c r="C8583" s="2"/>
    </row>
    <row r="8584" spans="2:3" hidden="1">
      <c r="B8584" s="2"/>
      <c r="C8584" s="2"/>
    </row>
    <row r="8585" spans="2:3" hidden="1">
      <c r="B8585" s="2"/>
      <c r="C8585" s="2"/>
    </row>
    <row r="8586" spans="2:3" hidden="1">
      <c r="B8586" s="2"/>
      <c r="C8586" s="2"/>
    </row>
    <row r="8587" spans="2:3" hidden="1">
      <c r="B8587" s="2"/>
      <c r="C8587" s="2"/>
    </row>
    <row r="8588" spans="2:3" hidden="1">
      <c r="B8588" s="2"/>
      <c r="C8588" s="2"/>
    </row>
    <row r="8589" spans="2:3" hidden="1">
      <c r="B8589" s="2"/>
      <c r="C8589" s="2"/>
    </row>
    <row r="8590" spans="2:3" hidden="1">
      <c r="B8590" s="2"/>
      <c r="C8590" s="2"/>
    </row>
    <row r="8591" spans="2:3" hidden="1">
      <c r="B8591" s="2"/>
      <c r="C8591" s="2"/>
    </row>
    <row r="8592" spans="2:3" hidden="1">
      <c r="B8592" s="2"/>
      <c r="C8592" s="2"/>
    </row>
    <row r="8593" spans="2:3" hidden="1">
      <c r="B8593" s="2"/>
      <c r="C8593" s="2"/>
    </row>
    <row r="8594" spans="2:3" hidden="1">
      <c r="B8594" s="2"/>
      <c r="C8594" s="2"/>
    </row>
    <row r="8595" spans="2:3" hidden="1">
      <c r="B8595" s="2"/>
      <c r="C8595" s="2"/>
    </row>
    <row r="8596" spans="2:3" hidden="1">
      <c r="B8596" s="2"/>
      <c r="C8596" s="2"/>
    </row>
    <row r="8597" spans="2:3" hidden="1">
      <c r="B8597" s="2"/>
      <c r="C8597" s="2"/>
    </row>
    <row r="8598" spans="2:3" hidden="1">
      <c r="B8598" s="2"/>
      <c r="C8598" s="2"/>
    </row>
    <row r="8599" spans="2:3" hidden="1">
      <c r="B8599" s="2"/>
      <c r="C8599" s="2"/>
    </row>
    <row r="8600" spans="2:3" hidden="1">
      <c r="B8600" s="2"/>
      <c r="C8600" s="2"/>
    </row>
    <row r="8601" spans="2:3" hidden="1">
      <c r="B8601" s="2"/>
      <c r="C8601" s="2"/>
    </row>
    <row r="8602" spans="2:3" hidden="1">
      <c r="B8602" s="2"/>
      <c r="C8602" s="2"/>
    </row>
    <row r="8603" spans="2:3" hidden="1">
      <c r="B8603" s="2"/>
      <c r="C8603" s="2"/>
    </row>
    <row r="8604" spans="2:3" hidden="1">
      <c r="B8604" s="2"/>
      <c r="C8604" s="2"/>
    </row>
    <row r="8605" spans="2:3" hidden="1">
      <c r="B8605" s="2"/>
      <c r="C8605" s="2"/>
    </row>
    <row r="8606" spans="2:3" hidden="1">
      <c r="B8606" s="2"/>
      <c r="C8606" s="2"/>
    </row>
    <row r="8607" spans="2:3" hidden="1">
      <c r="B8607" s="2"/>
      <c r="C8607" s="2"/>
    </row>
    <row r="8608" spans="2:3" hidden="1">
      <c r="B8608" s="2"/>
      <c r="C8608" s="2"/>
    </row>
    <row r="8609" spans="2:3" hidden="1">
      <c r="B8609" s="2"/>
      <c r="C8609" s="2"/>
    </row>
    <row r="8610" spans="2:3" hidden="1">
      <c r="B8610" s="2"/>
      <c r="C8610" s="2"/>
    </row>
    <row r="8611" spans="2:3" hidden="1">
      <c r="B8611" s="2"/>
      <c r="C8611" s="2"/>
    </row>
    <row r="8612" spans="2:3" hidden="1">
      <c r="B8612" s="2"/>
      <c r="C8612" s="2"/>
    </row>
    <row r="8613" spans="2:3" hidden="1">
      <c r="B8613" s="2"/>
      <c r="C8613" s="2"/>
    </row>
    <row r="8614" spans="2:3" hidden="1">
      <c r="B8614" s="2"/>
      <c r="C8614" s="2"/>
    </row>
    <row r="8615" spans="2:3" hidden="1">
      <c r="B8615" s="2"/>
      <c r="C8615" s="2"/>
    </row>
    <row r="8616" spans="2:3" hidden="1">
      <c r="B8616" s="2"/>
      <c r="C8616" s="2"/>
    </row>
    <row r="8617" spans="2:3" hidden="1">
      <c r="B8617" s="2"/>
      <c r="C8617" s="2"/>
    </row>
    <row r="8618" spans="2:3" hidden="1">
      <c r="B8618" s="2"/>
      <c r="C8618" s="2"/>
    </row>
    <row r="8619" spans="2:3" hidden="1">
      <c r="B8619" s="2"/>
      <c r="C8619" s="2"/>
    </row>
    <row r="8620" spans="2:3" hidden="1">
      <c r="B8620" s="2"/>
      <c r="C8620" s="2"/>
    </row>
    <row r="8621" spans="2:3" hidden="1">
      <c r="B8621" s="2"/>
      <c r="C8621" s="2"/>
    </row>
    <row r="8622" spans="2:3" hidden="1">
      <c r="B8622" s="2"/>
      <c r="C8622" s="2"/>
    </row>
    <row r="8623" spans="2:3" hidden="1">
      <c r="B8623" s="2"/>
      <c r="C8623" s="2"/>
    </row>
    <row r="8624" spans="2:3" hidden="1">
      <c r="B8624" s="2"/>
      <c r="C8624" s="2"/>
    </row>
    <row r="8625" spans="2:3" hidden="1">
      <c r="B8625" s="2"/>
      <c r="C8625" s="2"/>
    </row>
    <row r="8626" spans="2:3" hidden="1">
      <c r="B8626" s="2"/>
      <c r="C8626" s="2"/>
    </row>
    <row r="8627" spans="2:3" hidden="1">
      <c r="B8627" s="2"/>
      <c r="C8627" s="2"/>
    </row>
    <row r="8628" spans="2:3" hidden="1">
      <c r="B8628" s="2"/>
      <c r="C8628" s="2"/>
    </row>
    <row r="8629" spans="2:3" hidden="1">
      <c r="B8629" s="2"/>
      <c r="C8629" s="2"/>
    </row>
    <row r="8630" spans="2:3" hidden="1">
      <c r="B8630" s="2"/>
      <c r="C8630" s="2"/>
    </row>
    <row r="8631" spans="2:3" hidden="1">
      <c r="B8631" s="2"/>
      <c r="C8631" s="2"/>
    </row>
    <row r="8632" spans="2:3" hidden="1">
      <c r="B8632" s="2"/>
      <c r="C8632" s="2"/>
    </row>
    <row r="8633" spans="2:3" hidden="1">
      <c r="B8633" s="2"/>
      <c r="C8633" s="2"/>
    </row>
    <row r="8634" spans="2:3" hidden="1">
      <c r="B8634" s="2"/>
      <c r="C8634" s="2"/>
    </row>
    <row r="8635" spans="2:3" hidden="1">
      <c r="B8635" s="2"/>
      <c r="C8635" s="2"/>
    </row>
    <row r="8636" spans="2:3" hidden="1">
      <c r="B8636" s="2"/>
      <c r="C8636" s="2"/>
    </row>
    <row r="8637" spans="2:3" hidden="1">
      <c r="B8637" s="2"/>
      <c r="C8637" s="2"/>
    </row>
    <row r="8638" spans="2:3" hidden="1">
      <c r="B8638" s="2"/>
      <c r="C8638" s="2"/>
    </row>
    <row r="8639" spans="2:3" hidden="1">
      <c r="B8639" s="2"/>
      <c r="C8639" s="2"/>
    </row>
    <row r="8640" spans="2:3" hidden="1">
      <c r="B8640" s="2"/>
      <c r="C8640" s="2"/>
    </row>
    <row r="8641" spans="2:3" hidden="1">
      <c r="B8641" s="2"/>
      <c r="C8641" s="2"/>
    </row>
    <row r="8642" spans="2:3" hidden="1">
      <c r="B8642" s="2"/>
      <c r="C8642" s="2"/>
    </row>
    <row r="8643" spans="2:3" hidden="1">
      <c r="B8643" s="2"/>
      <c r="C8643" s="2"/>
    </row>
    <row r="8644" spans="2:3" hidden="1">
      <c r="B8644" s="2"/>
      <c r="C8644" s="2"/>
    </row>
    <row r="8645" spans="2:3" hidden="1">
      <c r="B8645" s="2"/>
      <c r="C8645" s="2"/>
    </row>
    <row r="8646" spans="2:3" hidden="1">
      <c r="B8646" s="2"/>
      <c r="C8646" s="2"/>
    </row>
    <row r="8647" spans="2:3" hidden="1">
      <c r="B8647" s="2"/>
      <c r="C8647" s="2"/>
    </row>
    <row r="8648" spans="2:3" hidden="1">
      <c r="B8648" s="2"/>
      <c r="C8648" s="2"/>
    </row>
    <row r="8649" spans="2:3" hidden="1">
      <c r="B8649" s="2"/>
      <c r="C8649" s="2"/>
    </row>
    <row r="8650" spans="2:3" hidden="1">
      <c r="B8650" s="2"/>
      <c r="C8650" s="2"/>
    </row>
    <row r="8651" spans="2:3" hidden="1">
      <c r="B8651" s="2"/>
      <c r="C8651" s="2"/>
    </row>
    <row r="8652" spans="2:3" hidden="1">
      <c r="B8652" s="2"/>
      <c r="C8652" s="2"/>
    </row>
    <row r="8653" spans="2:3" hidden="1">
      <c r="B8653" s="2"/>
      <c r="C8653" s="2"/>
    </row>
    <row r="8654" spans="2:3" hidden="1">
      <c r="B8654" s="2"/>
      <c r="C8654" s="2"/>
    </row>
    <row r="8655" spans="2:3" hidden="1">
      <c r="B8655" s="2"/>
      <c r="C8655" s="2"/>
    </row>
    <row r="8656" spans="2:3" hidden="1">
      <c r="B8656" s="2"/>
      <c r="C8656" s="2"/>
    </row>
    <row r="8657" spans="2:3" hidden="1">
      <c r="B8657" s="2"/>
      <c r="C8657" s="2"/>
    </row>
    <row r="8658" spans="2:3" hidden="1">
      <c r="B8658" s="2"/>
      <c r="C8658" s="2"/>
    </row>
    <row r="8659" spans="2:3" hidden="1">
      <c r="B8659" s="2"/>
      <c r="C8659" s="2"/>
    </row>
    <row r="8660" spans="2:3" hidden="1">
      <c r="B8660" s="2"/>
      <c r="C8660" s="2"/>
    </row>
    <row r="8661" spans="2:3" hidden="1">
      <c r="B8661" s="2"/>
      <c r="C8661" s="2"/>
    </row>
    <row r="8662" spans="2:3" hidden="1">
      <c r="B8662" s="2"/>
      <c r="C8662" s="2"/>
    </row>
    <row r="8663" spans="2:3" hidden="1">
      <c r="B8663" s="2"/>
      <c r="C8663" s="2"/>
    </row>
    <row r="8664" spans="2:3" hidden="1">
      <c r="B8664" s="2"/>
      <c r="C8664" s="2"/>
    </row>
    <row r="8665" spans="2:3" hidden="1">
      <c r="B8665" s="2"/>
      <c r="C8665" s="2"/>
    </row>
    <row r="8666" spans="2:3" hidden="1">
      <c r="B8666" s="2"/>
      <c r="C8666" s="2"/>
    </row>
    <row r="8667" spans="2:3" hidden="1">
      <c r="B8667" s="2"/>
      <c r="C8667" s="2"/>
    </row>
    <row r="8668" spans="2:3" hidden="1">
      <c r="B8668" s="2"/>
      <c r="C8668" s="2"/>
    </row>
    <row r="8669" spans="2:3" hidden="1">
      <c r="B8669" s="2"/>
      <c r="C8669" s="2"/>
    </row>
    <row r="8670" spans="2:3" hidden="1">
      <c r="B8670" s="2"/>
      <c r="C8670" s="2"/>
    </row>
    <row r="8671" spans="2:3" hidden="1">
      <c r="B8671" s="2"/>
      <c r="C8671" s="2"/>
    </row>
    <row r="8672" spans="2:3" hidden="1">
      <c r="B8672" s="2"/>
      <c r="C8672" s="2"/>
    </row>
    <row r="8673" spans="2:3" hidden="1">
      <c r="B8673" s="2"/>
      <c r="C8673" s="2"/>
    </row>
    <row r="8674" spans="2:3" hidden="1">
      <c r="B8674" s="2"/>
      <c r="C8674" s="2"/>
    </row>
    <row r="8675" spans="2:3" hidden="1">
      <c r="B8675" s="2"/>
      <c r="C8675" s="2"/>
    </row>
    <row r="8676" spans="2:3" hidden="1">
      <c r="B8676" s="2"/>
      <c r="C8676" s="2"/>
    </row>
    <row r="8677" spans="2:3" hidden="1">
      <c r="B8677" s="2"/>
      <c r="C8677" s="2"/>
    </row>
    <row r="8678" spans="2:3" hidden="1">
      <c r="B8678" s="2"/>
      <c r="C8678" s="2"/>
    </row>
    <row r="8679" spans="2:3" hidden="1">
      <c r="B8679" s="2"/>
      <c r="C8679" s="2"/>
    </row>
    <row r="8680" spans="2:3" hidden="1">
      <c r="B8680" s="2"/>
      <c r="C8680" s="2"/>
    </row>
    <row r="8681" spans="2:3" hidden="1">
      <c r="B8681" s="2"/>
      <c r="C8681" s="2"/>
    </row>
    <row r="8682" spans="2:3" hidden="1">
      <c r="B8682" s="2"/>
      <c r="C8682" s="2"/>
    </row>
    <row r="8683" spans="2:3" hidden="1">
      <c r="B8683" s="2"/>
      <c r="C8683" s="2"/>
    </row>
    <row r="8684" spans="2:3" hidden="1">
      <c r="B8684" s="2"/>
      <c r="C8684" s="2"/>
    </row>
    <row r="8685" spans="2:3" hidden="1">
      <c r="B8685" s="2"/>
      <c r="C8685" s="2"/>
    </row>
    <row r="8686" spans="2:3" hidden="1">
      <c r="B8686" s="2"/>
      <c r="C8686" s="2"/>
    </row>
    <row r="8687" spans="2:3" hidden="1">
      <c r="B8687" s="2"/>
      <c r="C8687" s="2"/>
    </row>
    <row r="8688" spans="2:3" hidden="1">
      <c r="B8688" s="2"/>
      <c r="C8688" s="2"/>
    </row>
    <row r="8689" spans="2:3" hidden="1">
      <c r="B8689" s="2"/>
      <c r="C8689" s="2"/>
    </row>
    <row r="8690" spans="2:3" hidden="1">
      <c r="B8690" s="2"/>
      <c r="C8690" s="2"/>
    </row>
    <row r="8691" spans="2:3" hidden="1">
      <c r="B8691" s="2"/>
      <c r="C8691" s="2"/>
    </row>
    <row r="8692" spans="2:3" hidden="1">
      <c r="B8692" s="2"/>
      <c r="C8692" s="2"/>
    </row>
    <row r="8693" spans="2:3" hidden="1">
      <c r="B8693" s="2"/>
      <c r="C8693" s="2"/>
    </row>
    <row r="8694" spans="2:3" hidden="1">
      <c r="B8694" s="2"/>
      <c r="C8694" s="2"/>
    </row>
    <row r="8695" spans="2:3" hidden="1">
      <c r="B8695" s="2"/>
      <c r="C8695" s="2"/>
    </row>
    <row r="8696" spans="2:3" hidden="1">
      <c r="B8696" s="2"/>
      <c r="C8696" s="2"/>
    </row>
    <row r="8697" spans="2:3" hidden="1">
      <c r="B8697" s="2"/>
      <c r="C8697" s="2"/>
    </row>
    <row r="8698" spans="2:3" hidden="1">
      <c r="B8698" s="2"/>
      <c r="C8698" s="2"/>
    </row>
    <row r="8699" spans="2:3" hidden="1">
      <c r="B8699" s="2"/>
      <c r="C8699" s="2"/>
    </row>
    <row r="8700" spans="2:3" hidden="1">
      <c r="B8700" s="2"/>
      <c r="C8700" s="2"/>
    </row>
    <row r="8701" spans="2:3" hidden="1">
      <c r="B8701" s="2"/>
      <c r="C8701" s="2"/>
    </row>
    <row r="8702" spans="2:3" hidden="1">
      <c r="B8702" s="2"/>
      <c r="C8702" s="2"/>
    </row>
    <row r="8703" spans="2:3" hidden="1">
      <c r="B8703" s="2"/>
      <c r="C8703" s="2"/>
    </row>
    <row r="8704" spans="2:3" hidden="1">
      <c r="B8704" s="2"/>
      <c r="C8704" s="2"/>
    </row>
    <row r="8705" spans="2:3" hidden="1">
      <c r="B8705" s="2"/>
      <c r="C8705" s="2"/>
    </row>
    <row r="8706" spans="2:3" hidden="1">
      <c r="B8706" s="2"/>
      <c r="C8706" s="2"/>
    </row>
    <row r="8707" spans="2:3" hidden="1">
      <c r="B8707" s="2"/>
      <c r="C8707" s="2"/>
    </row>
    <row r="8708" spans="2:3" hidden="1">
      <c r="B8708" s="2"/>
      <c r="C8708" s="2"/>
    </row>
    <row r="8709" spans="2:3" hidden="1">
      <c r="B8709" s="2"/>
      <c r="C8709" s="2"/>
    </row>
    <row r="8710" spans="2:3" hidden="1">
      <c r="B8710" s="2"/>
      <c r="C8710" s="2"/>
    </row>
    <row r="8711" spans="2:3" hidden="1">
      <c r="B8711" s="2"/>
      <c r="C8711" s="2"/>
    </row>
    <row r="8712" spans="2:3" hidden="1">
      <c r="B8712" s="2"/>
      <c r="C8712" s="2"/>
    </row>
    <row r="8713" spans="2:3" hidden="1">
      <c r="B8713" s="2"/>
      <c r="C8713" s="2"/>
    </row>
    <row r="8714" spans="2:3" hidden="1">
      <c r="B8714" s="2"/>
      <c r="C8714" s="2"/>
    </row>
    <row r="8715" spans="2:3" hidden="1">
      <c r="B8715" s="2"/>
      <c r="C8715" s="2"/>
    </row>
    <row r="8716" spans="2:3" hidden="1">
      <c r="B8716" s="2"/>
      <c r="C8716" s="2"/>
    </row>
    <row r="8717" spans="2:3" hidden="1">
      <c r="B8717" s="2"/>
      <c r="C8717" s="2"/>
    </row>
    <row r="8718" spans="2:3" hidden="1">
      <c r="B8718" s="2"/>
      <c r="C8718" s="2"/>
    </row>
    <row r="8719" spans="2:3" hidden="1">
      <c r="B8719" s="2"/>
      <c r="C8719" s="2"/>
    </row>
    <row r="8720" spans="2:3" hidden="1">
      <c r="B8720" s="2"/>
      <c r="C8720" s="2"/>
    </row>
    <row r="8721" spans="2:3" hidden="1">
      <c r="B8721" s="2"/>
      <c r="C8721" s="2"/>
    </row>
    <row r="8722" spans="2:3" hidden="1">
      <c r="B8722" s="2"/>
      <c r="C8722" s="2"/>
    </row>
    <row r="8723" spans="2:3" hidden="1">
      <c r="B8723" s="2"/>
      <c r="C8723" s="2"/>
    </row>
    <row r="8724" spans="2:3" hidden="1">
      <c r="B8724" s="2"/>
      <c r="C8724" s="2"/>
    </row>
    <row r="8725" spans="2:3" hidden="1">
      <c r="B8725" s="2"/>
      <c r="C8725" s="2"/>
    </row>
    <row r="8726" spans="2:3" hidden="1">
      <c r="B8726" s="2"/>
      <c r="C8726" s="2"/>
    </row>
    <row r="8727" spans="2:3" hidden="1">
      <c r="B8727" s="2"/>
      <c r="C8727" s="2"/>
    </row>
    <row r="8728" spans="2:3" hidden="1">
      <c r="B8728" s="2"/>
      <c r="C8728" s="2"/>
    </row>
    <row r="8729" spans="2:3" hidden="1">
      <c r="B8729" s="2"/>
      <c r="C8729" s="2"/>
    </row>
    <row r="8730" spans="2:3" hidden="1">
      <c r="B8730" s="2"/>
      <c r="C8730" s="2"/>
    </row>
    <row r="8731" spans="2:3" hidden="1">
      <c r="B8731" s="2"/>
      <c r="C8731" s="2"/>
    </row>
    <row r="8732" spans="2:3" hidden="1">
      <c r="B8732" s="2"/>
      <c r="C8732" s="2"/>
    </row>
    <row r="8733" spans="2:3" hidden="1">
      <c r="B8733" s="2"/>
      <c r="C8733" s="2"/>
    </row>
    <row r="8734" spans="2:3" hidden="1">
      <c r="B8734" s="2"/>
      <c r="C8734" s="2"/>
    </row>
    <row r="8735" spans="2:3" hidden="1">
      <c r="B8735" s="2"/>
      <c r="C8735" s="2"/>
    </row>
    <row r="8736" spans="2:3" hidden="1">
      <c r="B8736" s="2"/>
      <c r="C8736" s="2"/>
    </row>
    <row r="8737" spans="2:3" hidden="1">
      <c r="B8737" s="2"/>
      <c r="C8737" s="2"/>
    </row>
    <row r="8738" spans="2:3" hidden="1">
      <c r="B8738" s="2"/>
      <c r="C8738" s="2"/>
    </row>
    <row r="8739" spans="2:3" hidden="1">
      <c r="B8739" s="2"/>
      <c r="C8739" s="2"/>
    </row>
    <row r="8740" spans="2:3" hidden="1">
      <c r="B8740" s="2"/>
      <c r="C8740" s="2"/>
    </row>
    <row r="8741" spans="2:3" hidden="1">
      <c r="B8741" s="2"/>
      <c r="C8741" s="2"/>
    </row>
    <row r="8742" spans="2:3" hidden="1">
      <c r="B8742" s="2"/>
      <c r="C8742" s="2"/>
    </row>
    <row r="8743" spans="2:3" hidden="1">
      <c r="B8743" s="2"/>
      <c r="C8743" s="2"/>
    </row>
    <row r="8744" spans="2:3" hidden="1">
      <c r="B8744" s="2"/>
      <c r="C8744" s="2"/>
    </row>
    <row r="8745" spans="2:3" hidden="1">
      <c r="B8745" s="2"/>
      <c r="C8745" s="2"/>
    </row>
    <row r="8746" spans="2:3" hidden="1">
      <c r="B8746" s="2"/>
      <c r="C8746" s="2"/>
    </row>
    <row r="8747" spans="2:3" hidden="1">
      <c r="B8747" s="2"/>
      <c r="C8747" s="2"/>
    </row>
    <row r="8748" spans="2:3" hidden="1">
      <c r="B8748" s="2"/>
      <c r="C8748" s="2"/>
    </row>
    <row r="8749" spans="2:3" hidden="1">
      <c r="B8749" s="2"/>
      <c r="C8749" s="2"/>
    </row>
    <row r="8750" spans="2:3" hidden="1">
      <c r="B8750" s="2"/>
      <c r="C8750" s="2"/>
    </row>
    <row r="8751" spans="2:3" hidden="1">
      <c r="B8751" s="2"/>
      <c r="C8751" s="2"/>
    </row>
    <row r="8752" spans="2:3" hidden="1">
      <c r="B8752" s="2"/>
      <c r="C8752" s="2"/>
    </row>
    <row r="8753" spans="2:3" hidden="1">
      <c r="B8753" s="2"/>
      <c r="C8753" s="2"/>
    </row>
    <row r="8754" spans="2:3" hidden="1">
      <c r="B8754" s="2"/>
      <c r="C8754" s="2"/>
    </row>
    <row r="8755" spans="2:3" hidden="1">
      <c r="B8755" s="2"/>
      <c r="C8755" s="2"/>
    </row>
    <row r="8756" spans="2:3" hidden="1">
      <c r="B8756" s="2"/>
      <c r="C8756" s="2"/>
    </row>
    <row r="8757" spans="2:3" hidden="1">
      <c r="B8757" s="2"/>
      <c r="C8757" s="2"/>
    </row>
    <row r="8758" spans="2:3" hidden="1">
      <c r="B8758" s="2"/>
      <c r="C8758" s="2"/>
    </row>
    <row r="8759" spans="2:3" hidden="1">
      <c r="B8759" s="2"/>
      <c r="C8759" s="2"/>
    </row>
    <row r="8760" spans="2:3" hidden="1">
      <c r="B8760" s="2"/>
      <c r="C8760" s="2"/>
    </row>
    <row r="8761" spans="2:3" hidden="1">
      <c r="B8761" s="2"/>
      <c r="C8761" s="2"/>
    </row>
    <row r="8762" spans="2:3" hidden="1">
      <c r="B8762" s="2"/>
      <c r="C8762" s="2"/>
    </row>
    <row r="8763" spans="2:3" hidden="1">
      <c r="B8763" s="2"/>
      <c r="C8763" s="2"/>
    </row>
    <row r="8764" spans="2:3" hidden="1">
      <c r="B8764" s="2"/>
      <c r="C8764" s="2"/>
    </row>
    <row r="8765" spans="2:3" hidden="1">
      <c r="B8765" s="2"/>
      <c r="C8765" s="2"/>
    </row>
    <row r="8766" spans="2:3" hidden="1">
      <c r="B8766" s="2"/>
      <c r="C8766" s="2"/>
    </row>
    <row r="8767" spans="2:3" hidden="1">
      <c r="B8767" s="2"/>
      <c r="C8767" s="2"/>
    </row>
    <row r="8768" spans="2:3" hidden="1">
      <c r="B8768" s="2"/>
      <c r="C8768" s="2"/>
    </row>
    <row r="8769" spans="2:3" hidden="1">
      <c r="B8769" s="2"/>
      <c r="C8769" s="2"/>
    </row>
    <row r="8770" spans="2:3" hidden="1">
      <c r="B8770" s="2"/>
      <c r="C8770" s="2"/>
    </row>
    <row r="8771" spans="2:3" hidden="1">
      <c r="B8771" s="2"/>
      <c r="C8771" s="2"/>
    </row>
    <row r="8772" spans="2:3" hidden="1">
      <c r="B8772" s="2"/>
      <c r="C8772" s="2"/>
    </row>
    <row r="8773" spans="2:3" hidden="1">
      <c r="B8773" s="2"/>
      <c r="C8773" s="2"/>
    </row>
    <row r="8774" spans="2:3" hidden="1">
      <c r="B8774" s="2"/>
      <c r="C8774" s="2"/>
    </row>
    <row r="8775" spans="2:3" hidden="1">
      <c r="B8775" s="2"/>
      <c r="C8775" s="2"/>
    </row>
    <row r="8776" spans="2:3" hidden="1">
      <c r="B8776" s="2"/>
      <c r="C8776" s="2"/>
    </row>
    <row r="8777" spans="2:3" hidden="1">
      <c r="B8777" s="2"/>
      <c r="C8777" s="2"/>
    </row>
    <row r="8778" spans="2:3" hidden="1">
      <c r="B8778" s="2"/>
      <c r="C8778" s="2"/>
    </row>
    <row r="8779" spans="2:3" hidden="1">
      <c r="B8779" s="2"/>
      <c r="C8779" s="2"/>
    </row>
    <row r="8780" spans="2:3" hidden="1">
      <c r="B8780" s="2"/>
      <c r="C8780" s="2"/>
    </row>
    <row r="8781" spans="2:3" hidden="1">
      <c r="B8781" s="2"/>
      <c r="C8781" s="2"/>
    </row>
    <row r="8782" spans="2:3" hidden="1">
      <c r="B8782" s="2"/>
      <c r="C8782" s="2"/>
    </row>
    <row r="8783" spans="2:3" hidden="1">
      <c r="B8783" s="2"/>
      <c r="C8783" s="2"/>
    </row>
    <row r="8784" spans="2:3" hidden="1">
      <c r="B8784" s="2"/>
      <c r="C8784" s="2"/>
    </row>
    <row r="8785" spans="2:3" hidden="1">
      <c r="B8785" s="2"/>
      <c r="C8785" s="2"/>
    </row>
    <row r="8786" spans="2:3" hidden="1">
      <c r="B8786" s="2"/>
      <c r="C8786" s="2"/>
    </row>
    <row r="8787" spans="2:3" hidden="1">
      <c r="B8787" s="2"/>
      <c r="C8787" s="2"/>
    </row>
    <row r="8788" spans="2:3" hidden="1">
      <c r="B8788" s="2"/>
      <c r="C8788" s="2"/>
    </row>
    <row r="8789" spans="2:3" hidden="1">
      <c r="B8789" s="2"/>
      <c r="C8789" s="2"/>
    </row>
    <row r="8790" spans="2:3" hidden="1">
      <c r="B8790" s="2"/>
      <c r="C8790" s="2"/>
    </row>
    <row r="8791" spans="2:3" hidden="1">
      <c r="B8791" s="2"/>
      <c r="C8791" s="2"/>
    </row>
    <row r="8792" spans="2:3" hidden="1">
      <c r="B8792" s="2"/>
      <c r="C8792" s="2"/>
    </row>
    <row r="8793" spans="2:3" hidden="1">
      <c r="B8793" s="2"/>
      <c r="C8793" s="2"/>
    </row>
    <row r="8794" spans="2:3" hidden="1">
      <c r="B8794" s="2"/>
      <c r="C8794" s="2"/>
    </row>
    <row r="8795" spans="2:3" hidden="1">
      <c r="B8795" s="2"/>
      <c r="C8795" s="2"/>
    </row>
    <row r="8796" spans="2:3" hidden="1">
      <c r="B8796" s="2"/>
      <c r="C8796" s="2"/>
    </row>
    <row r="8797" spans="2:3" hidden="1">
      <c r="B8797" s="2"/>
      <c r="C8797" s="2"/>
    </row>
    <row r="8798" spans="2:3" hidden="1">
      <c r="B8798" s="2"/>
      <c r="C8798" s="2"/>
    </row>
    <row r="8799" spans="2:3" hidden="1">
      <c r="B8799" s="2"/>
      <c r="C8799" s="2"/>
    </row>
    <row r="8800" spans="2:3" hidden="1">
      <c r="B8800" s="2"/>
      <c r="C8800" s="2"/>
    </row>
    <row r="8801" spans="2:3" hidden="1">
      <c r="B8801" s="2"/>
      <c r="C8801" s="2"/>
    </row>
    <row r="8802" spans="2:3" hidden="1">
      <c r="B8802" s="2"/>
      <c r="C8802" s="2"/>
    </row>
    <row r="8803" spans="2:3" hidden="1">
      <c r="B8803" s="2"/>
      <c r="C8803" s="2"/>
    </row>
    <row r="8804" spans="2:3" hidden="1">
      <c r="B8804" s="2"/>
      <c r="C8804" s="2"/>
    </row>
    <row r="8805" spans="2:3" hidden="1">
      <c r="B8805" s="2"/>
      <c r="C8805" s="2"/>
    </row>
    <row r="8806" spans="2:3" hidden="1">
      <c r="B8806" s="2"/>
      <c r="C8806" s="2"/>
    </row>
    <row r="8807" spans="2:3" hidden="1">
      <c r="B8807" s="2"/>
      <c r="C8807" s="2"/>
    </row>
    <row r="8808" spans="2:3" hidden="1">
      <c r="B8808" s="2"/>
      <c r="C8808" s="2"/>
    </row>
    <row r="8809" spans="2:3" hidden="1">
      <c r="B8809" s="2"/>
      <c r="C8809" s="2"/>
    </row>
    <row r="8810" spans="2:3" hidden="1">
      <c r="B8810" s="2"/>
      <c r="C8810" s="2"/>
    </row>
    <row r="8811" spans="2:3" hidden="1">
      <c r="B8811" s="2"/>
      <c r="C8811" s="2"/>
    </row>
    <row r="8812" spans="2:3" hidden="1">
      <c r="B8812" s="2"/>
      <c r="C8812" s="2"/>
    </row>
    <row r="8813" spans="2:3" hidden="1">
      <c r="B8813" s="2"/>
      <c r="C8813" s="2"/>
    </row>
    <row r="8814" spans="2:3" hidden="1">
      <c r="B8814" s="2"/>
      <c r="C8814" s="2"/>
    </row>
    <row r="8815" spans="2:3" hidden="1">
      <c r="B8815" s="2"/>
      <c r="C8815" s="2"/>
    </row>
    <row r="8816" spans="2:3" hidden="1">
      <c r="B8816" s="2"/>
      <c r="C8816" s="2"/>
    </row>
    <row r="8817" spans="2:3" hidden="1">
      <c r="B8817" s="2"/>
      <c r="C8817" s="2"/>
    </row>
    <row r="8818" spans="2:3" hidden="1">
      <c r="B8818" s="2"/>
      <c r="C8818" s="2"/>
    </row>
    <row r="8819" spans="2:3" hidden="1">
      <c r="B8819" s="2"/>
      <c r="C8819" s="2"/>
    </row>
    <row r="8820" spans="2:3" hidden="1">
      <c r="B8820" s="2"/>
      <c r="C8820" s="2"/>
    </row>
    <row r="8821" spans="2:3" hidden="1">
      <c r="B8821" s="2"/>
      <c r="C8821" s="2"/>
    </row>
    <row r="8822" spans="2:3" hidden="1">
      <c r="B8822" s="2"/>
      <c r="C8822" s="2"/>
    </row>
    <row r="8823" spans="2:3" hidden="1">
      <c r="B8823" s="2"/>
      <c r="C8823" s="2"/>
    </row>
    <row r="8824" spans="2:3" hidden="1">
      <c r="B8824" s="2"/>
      <c r="C8824" s="2"/>
    </row>
    <row r="8825" spans="2:3" hidden="1">
      <c r="B8825" s="2"/>
      <c r="C8825" s="2"/>
    </row>
    <row r="8826" spans="2:3" hidden="1">
      <c r="B8826" s="2"/>
      <c r="C8826" s="2"/>
    </row>
    <row r="8827" spans="2:3" hidden="1">
      <c r="B8827" s="2"/>
      <c r="C8827" s="2"/>
    </row>
    <row r="8828" spans="2:3" hidden="1">
      <c r="B8828" s="2"/>
      <c r="C8828" s="2"/>
    </row>
    <row r="8829" spans="2:3" hidden="1">
      <c r="B8829" s="2"/>
      <c r="C8829" s="2"/>
    </row>
    <row r="8830" spans="2:3" hidden="1">
      <c r="B8830" s="2"/>
      <c r="C8830" s="2"/>
    </row>
    <row r="8831" spans="2:3" hidden="1">
      <c r="B8831" s="2"/>
      <c r="C8831" s="2"/>
    </row>
    <row r="8832" spans="2:3" hidden="1">
      <c r="B8832" s="2"/>
      <c r="C8832" s="2"/>
    </row>
    <row r="8833" spans="2:3" hidden="1">
      <c r="B8833" s="2"/>
      <c r="C8833" s="2"/>
    </row>
    <row r="8834" spans="2:3" hidden="1">
      <c r="B8834" s="2"/>
      <c r="C8834" s="2"/>
    </row>
    <row r="8835" spans="2:3" hidden="1">
      <c r="B8835" s="2"/>
      <c r="C8835" s="2"/>
    </row>
    <row r="8836" spans="2:3" hidden="1">
      <c r="B8836" s="2"/>
      <c r="C8836" s="2"/>
    </row>
    <row r="8837" spans="2:3" hidden="1">
      <c r="B8837" s="2"/>
      <c r="C8837" s="2"/>
    </row>
    <row r="8838" spans="2:3" hidden="1">
      <c r="B8838" s="2"/>
      <c r="C8838" s="2"/>
    </row>
    <row r="8839" spans="2:3" hidden="1">
      <c r="B8839" s="2"/>
      <c r="C8839" s="2"/>
    </row>
    <row r="8840" spans="2:3" hidden="1">
      <c r="B8840" s="2"/>
      <c r="C8840" s="2"/>
    </row>
    <row r="8841" spans="2:3" hidden="1">
      <c r="B8841" s="2"/>
      <c r="C8841" s="2"/>
    </row>
    <row r="8842" spans="2:3" hidden="1">
      <c r="B8842" s="2"/>
      <c r="C8842" s="2"/>
    </row>
    <row r="8843" spans="2:3" hidden="1">
      <c r="B8843" s="2"/>
      <c r="C8843" s="2"/>
    </row>
    <row r="8844" spans="2:3" hidden="1">
      <c r="B8844" s="2"/>
      <c r="C8844" s="2"/>
    </row>
    <row r="8845" spans="2:3" hidden="1">
      <c r="B8845" s="2"/>
      <c r="C8845" s="2"/>
    </row>
    <row r="8846" spans="2:3" hidden="1">
      <c r="B8846" s="2"/>
      <c r="C8846" s="2"/>
    </row>
    <row r="8847" spans="2:3" hidden="1">
      <c r="B8847" s="2"/>
      <c r="C8847" s="2"/>
    </row>
    <row r="8848" spans="2:3" hidden="1">
      <c r="B8848" s="2"/>
      <c r="C8848" s="2"/>
    </row>
    <row r="8849" spans="2:3" hidden="1">
      <c r="B8849" s="2"/>
      <c r="C8849" s="2"/>
    </row>
    <row r="8850" spans="2:3" hidden="1">
      <c r="B8850" s="2"/>
      <c r="C8850" s="2"/>
    </row>
    <row r="8851" spans="2:3" hidden="1">
      <c r="B8851" s="2"/>
      <c r="C8851" s="2"/>
    </row>
    <row r="8852" spans="2:3" hidden="1">
      <c r="B8852" s="2"/>
      <c r="C8852" s="2"/>
    </row>
    <row r="8853" spans="2:3" hidden="1">
      <c r="B8853" s="2"/>
      <c r="C8853" s="2"/>
    </row>
    <row r="8854" spans="2:3" hidden="1">
      <c r="B8854" s="2"/>
      <c r="C8854" s="2"/>
    </row>
    <row r="8855" spans="2:3" hidden="1">
      <c r="B8855" s="2"/>
      <c r="C8855" s="2"/>
    </row>
    <row r="8856" spans="2:3" hidden="1">
      <c r="B8856" s="2"/>
      <c r="C8856" s="2"/>
    </row>
    <row r="8857" spans="2:3" hidden="1">
      <c r="B8857" s="2"/>
      <c r="C8857" s="2"/>
    </row>
    <row r="8858" spans="2:3" hidden="1">
      <c r="B8858" s="2"/>
      <c r="C8858" s="2"/>
    </row>
    <row r="8859" spans="2:3" hidden="1">
      <c r="B8859" s="2"/>
      <c r="C8859" s="2"/>
    </row>
    <row r="8860" spans="2:3" hidden="1">
      <c r="B8860" s="2"/>
      <c r="C8860" s="2"/>
    </row>
    <row r="8861" spans="2:3" hidden="1">
      <c r="B8861" s="2"/>
      <c r="C8861" s="2"/>
    </row>
    <row r="8862" spans="2:3" hidden="1">
      <c r="B8862" s="2"/>
      <c r="C8862" s="2"/>
    </row>
    <row r="8863" spans="2:3" hidden="1">
      <c r="B8863" s="2"/>
      <c r="C8863" s="2"/>
    </row>
    <row r="8864" spans="2:3" hidden="1">
      <c r="B8864" s="2"/>
      <c r="C8864" s="2"/>
    </row>
    <row r="8865" spans="2:3" hidden="1">
      <c r="B8865" s="2"/>
      <c r="C8865" s="2"/>
    </row>
    <row r="8866" spans="2:3" hidden="1">
      <c r="B8866" s="2"/>
      <c r="C8866" s="2"/>
    </row>
    <row r="8867" spans="2:3" hidden="1">
      <c r="B8867" s="2"/>
      <c r="C8867" s="2"/>
    </row>
    <row r="8868" spans="2:3" hidden="1">
      <c r="B8868" s="2"/>
      <c r="C8868" s="2"/>
    </row>
    <row r="8869" spans="2:3" hidden="1">
      <c r="B8869" s="2"/>
      <c r="C8869" s="2"/>
    </row>
    <row r="8870" spans="2:3" hidden="1">
      <c r="B8870" s="2"/>
      <c r="C8870" s="2"/>
    </row>
    <row r="8871" spans="2:3" hidden="1">
      <c r="B8871" s="2"/>
      <c r="C8871" s="2"/>
    </row>
    <row r="8872" spans="2:3" hidden="1">
      <c r="B8872" s="2"/>
      <c r="C8872" s="2"/>
    </row>
    <row r="8873" spans="2:3" hidden="1">
      <c r="B8873" s="2"/>
      <c r="C8873" s="2"/>
    </row>
    <row r="8874" spans="2:3" hidden="1">
      <c r="B8874" s="2"/>
      <c r="C8874" s="2"/>
    </row>
    <row r="8875" spans="2:3" hidden="1">
      <c r="B8875" s="2"/>
      <c r="C8875" s="2"/>
    </row>
    <row r="8876" spans="2:3" hidden="1">
      <c r="B8876" s="2"/>
      <c r="C8876" s="2"/>
    </row>
    <row r="8877" spans="2:3" hidden="1">
      <c r="B8877" s="2"/>
      <c r="C8877" s="2"/>
    </row>
    <row r="8878" spans="2:3" hidden="1">
      <c r="B8878" s="2"/>
      <c r="C8878" s="2"/>
    </row>
    <row r="8879" spans="2:3" hidden="1">
      <c r="B8879" s="2"/>
      <c r="C8879" s="2"/>
    </row>
    <row r="8880" spans="2:3" hidden="1">
      <c r="B8880" s="2"/>
      <c r="C8880" s="2"/>
    </row>
    <row r="8881" spans="2:3" hidden="1">
      <c r="B8881" s="2"/>
      <c r="C8881" s="2"/>
    </row>
    <row r="8882" spans="2:3" hidden="1">
      <c r="B8882" s="2"/>
      <c r="C8882" s="2"/>
    </row>
    <row r="8883" spans="2:3" hidden="1">
      <c r="B8883" s="2"/>
      <c r="C8883" s="2"/>
    </row>
    <row r="8884" spans="2:3" hidden="1">
      <c r="B8884" s="2"/>
      <c r="C8884" s="2"/>
    </row>
    <row r="8885" spans="2:3" hidden="1">
      <c r="B8885" s="2"/>
      <c r="C8885" s="2"/>
    </row>
    <row r="8886" spans="2:3" hidden="1">
      <c r="B8886" s="2"/>
      <c r="C8886" s="2"/>
    </row>
    <row r="8887" spans="2:3" hidden="1">
      <c r="B8887" s="2"/>
      <c r="C8887" s="2"/>
    </row>
    <row r="8888" spans="2:3" hidden="1">
      <c r="B8888" s="2"/>
      <c r="C8888" s="2"/>
    </row>
    <row r="8889" spans="2:3" hidden="1">
      <c r="B8889" s="2"/>
      <c r="C8889" s="2"/>
    </row>
    <row r="8890" spans="2:3" hidden="1">
      <c r="B8890" s="2"/>
      <c r="C8890" s="2"/>
    </row>
    <row r="8891" spans="2:3" hidden="1">
      <c r="B8891" s="2"/>
      <c r="C8891" s="2"/>
    </row>
    <row r="8892" spans="2:3" hidden="1">
      <c r="B8892" s="2"/>
      <c r="C8892" s="2"/>
    </row>
    <row r="8893" spans="2:3" hidden="1">
      <c r="B8893" s="2"/>
      <c r="C8893" s="2"/>
    </row>
    <row r="8894" spans="2:3" hidden="1">
      <c r="B8894" s="2"/>
      <c r="C8894" s="2"/>
    </row>
    <row r="8895" spans="2:3" hidden="1">
      <c r="B8895" s="2"/>
      <c r="C8895" s="2"/>
    </row>
    <row r="8896" spans="2:3" hidden="1">
      <c r="B8896" s="2"/>
      <c r="C8896" s="2"/>
    </row>
    <row r="8897" spans="2:3" hidden="1">
      <c r="B8897" s="2"/>
      <c r="C8897" s="2"/>
    </row>
    <row r="8898" spans="2:3" hidden="1">
      <c r="B8898" s="2"/>
      <c r="C8898" s="2"/>
    </row>
    <row r="8899" spans="2:3" hidden="1">
      <c r="B8899" s="2"/>
      <c r="C8899" s="2"/>
    </row>
    <row r="8900" spans="2:3" hidden="1">
      <c r="B8900" s="2"/>
      <c r="C8900" s="2"/>
    </row>
    <row r="8901" spans="2:3" hidden="1">
      <c r="B8901" s="2"/>
      <c r="C8901" s="2"/>
    </row>
    <row r="8902" spans="2:3" hidden="1">
      <c r="B8902" s="2"/>
      <c r="C8902" s="2"/>
    </row>
    <row r="8903" spans="2:3" hidden="1">
      <c r="B8903" s="2"/>
      <c r="C8903" s="2"/>
    </row>
    <row r="8904" spans="2:3" hidden="1">
      <c r="B8904" s="2"/>
      <c r="C8904" s="2"/>
    </row>
    <row r="8905" spans="2:3" hidden="1">
      <c r="B8905" s="2"/>
      <c r="C8905" s="2"/>
    </row>
    <row r="8906" spans="2:3" hidden="1">
      <c r="B8906" s="2"/>
      <c r="C8906" s="2"/>
    </row>
    <row r="8907" spans="2:3" hidden="1">
      <c r="B8907" s="2"/>
      <c r="C8907" s="2"/>
    </row>
    <row r="8908" spans="2:3" hidden="1">
      <c r="B8908" s="2"/>
      <c r="C8908" s="2"/>
    </row>
    <row r="8909" spans="2:3" hidden="1">
      <c r="B8909" s="2"/>
      <c r="C8909" s="2"/>
    </row>
    <row r="8910" spans="2:3" hidden="1">
      <c r="B8910" s="2"/>
      <c r="C8910" s="2"/>
    </row>
    <row r="8911" spans="2:3" hidden="1">
      <c r="B8911" s="2"/>
      <c r="C8911" s="2"/>
    </row>
    <row r="8912" spans="2:3" hidden="1">
      <c r="B8912" s="2"/>
      <c r="C8912" s="2"/>
    </row>
    <row r="8913" spans="2:3" hidden="1">
      <c r="B8913" s="2"/>
      <c r="C8913" s="2"/>
    </row>
    <row r="8914" spans="2:3" hidden="1">
      <c r="B8914" s="2"/>
      <c r="C8914" s="2"/>
    </row>
    <row r="8915" spans="2:3" hidden="1">
      <c r="B8915" s="2"/>
      <c r="C8915" s="2"/>
    </row>
    <row r="8916" spans="2:3" hidden="1">
      <c r="B8916" s="2"/>
      <c r="C8916" s="2"/>
    </row>
    <row r="8917" spans="2:3" hidden="1">
      <c r="B8917" s="2"/>
      <c r="C8917" s="2"/>
    </row>
    <row r="8918" spans="2:3" hidden="1">
      <c r="B8918" s="2"/>
      <c r="C8918" s="2"/>
    </row>
    <row r="8919" spans="2:3" hidden="1">
      <c r="B8919" s="2"/>
      <c r="C8919" s="2"/>
    </row>
    <row r="8920" spans="2:3" hidden="1">
      <c r="B8920" s="2"/>
      <c r="C8920" s="2"/>
    </row>
    <row r="8921" spans="2:3" hidden="1">
      <c r="B8921" s="2"/>
      <c r="C8921" s="2"/>
    </row>
    <row r="8922" spans="2:3" hidden="1">
      <c r="B8922" s="2"/>
      <c r="C8922" s="2"/>
    </row>
    <row r="8923" spans="2:3" hidden="1">
      <c r="B8923" s="2"/>
      <c r="C8923" s="2"/>
    </row>
    <row r="8924" spans="2:3" hidden="1">
      <c r="B8924" s="2"/>
      <c r="C8924" s="2"/>
    </row>
    <row r="8925" spans="2:3" hidden="1">
      <c r="B8925" s="2"/>
      <c r="C8925" s="2"/>
    </row>
    <row r="8926" spans="2:3" hidden="1">
      <c r="B8926" s="2"/>
      <c r="C8926" s="2"/>
    </row>
    <row r="8927" spans="2:3" hidden="1">
      <c r="B8927" s="2"/>
      <c r="C8927" s="2"/>
    </row>
    <row r="8928" spans="2:3" hidden="1">
      <c r="B8928" s="2"/>
      <c r="C8928" s="2"/>
    </row>
    <row r="8929" spans="2:3" hidden="1">
      <c r="B8929" s="2"/>
      <c r="C8929" s="2"/>
    </row>
    <row r="8930" spans="2:3" hidden="1">
      <c r="B8930" s="2"/>
      <c r="C8930" s="2"/>
    </row>
    <row r="8931" spans="2:3" hidden="1">
      <c r="B8931" s="2"/>
      <c r="C8931" s="2"/>
    </row>
    <row r="8932" spans="2:3" hidden="1">
      <c r="B8932" s="2"/>
      <c r="C8932" s="2"/>
    </row>
    <row r="8933" spans="2:3" hidden="1">
      <c r="B8933" s="2"/>
      <c r="C8933" s="2"/>
    </row>
    <row r="8934" spans="2:3" hidden="1">
      <c r="B8934" s="2"/>
      <c r="C8934" s="2"/>
    </row>
    <row r="8935" spans="2:3" hidden="1">
      <c r="B8935" s="2"/>
      <c r="C8935" s="2"/>
    </row>
    <row r="8936" spans="2:3" hidden="1">
      <c r="B8936" s="2"/>
      <c r="C8936" s="2"/>
    </row>
    <row r="8937" spans="2:3" hidden="1">
      <c r="B8937" s="2"/>
      <c r="C8937" s="2"/>
    </row>
    <row r="8938" spans="2:3" hidden="1">
      <c r="B8938" s="2"/>
      <c r="C8938" s="2"/>
    </row>
    <row r="8939" spans="2:3" hidden="1">
      <c r="B8939" s="2"/>
      <c r="C8939" s="2"/>
    </row>
    <row r="8940" spans="2:3" hidden="1">
      <c r="B8940" s="2"/>
      <c r="C8940" s="2"/>
    </row>
    <row r="8941" spans="2:3" hidden="1">
      <c r="B8941" s="2"/>
      <c r="C8941" s="2"/>
    </row>
    <row r="8942" spans="2:3" hidden="1">
      <c r="B8942" s="2"/>
      <c r="C8942" s="2"/>
    </row>
    <row r="8943" spans="2:3" hidden="1">
      <c r="B8943" s="2"/>
      <c r="C8943" s="2"/>
    </row>
    <row r="8944" spans="2:3" hidden="1">
      <c r="B8944" s="2"/>
      <c r="C8944" s="2"/>
    </row>
    <row r="8945" spans="2:3" hidden="1">
      <c r="B8945" s="2"/>
      <c r="C8945" s="2"/>
    </row>
    <row r="8946" spans="2:3" hidden="1">
      <c r="B8946" s="2"/>
      <c r="C8946" s="2"/>
    </row>
    <row r="8947" spans="2:3" hidden="1">
      <c r="B8947" s="2"/>
      <c r="C8947" s="2"/>
    </row>
    <row r="8948" spans="2:3" hidden="1">
      <c r="B8948" s="2"/>
      <c r="C8948" s="2"/>
    </row>
    <row r="8949" spans="2:3" hidden="1">
      <c r="B8949" s="2"/>
      <c r="C8949" s="2"/>
    </row>
    <row r="8950" spans="2:3" hidden="1">
      <c r="B8950" s="2"/>
      <c r="C8950" s="2"/>
    </row>
    <row r="8951" spans="2:3" hidden="1">
      <c r="B8951" s="2"/>
      <c r="C8951" s="2"/>
    </row>
    <row r="8952" spans="2:3" hidden="1">
      <c r="B8952" s="2"/>
      <c r="C8952" s="2"/>
    </row>
    <row r="8953" spans="2:3" hidden="1">
      <c r="B8953" s="2"/>
      <c r="C8953" s="2"/>
    </row>
    <row r="8954" spans="2:3" hidden="1">
      <c r="B8954" s="2"/>
      <c r="C8954" s="2"/>
    </row>
    <row r="8955" spans="2:3" hidden="1">
      <c r="B8955" s="2"/>
      <c r="C8955" s="2"/>
    </row>
    <row r="8956" spans="2:3" hidden="1">
      <c r="B8956" s="2"/>
      <c r="C8956" s="2"/>
    </row>
    <row r="8957" spans="2:3" hidden="1">
      <c r="B8957" s="2"/>
      <c r="C8957" s="2"/>
    </row>
    <row r="8958" spans="2:3" hidden="1">
      <c r="B8958" s="2"/>
      <c r="C8958" s="2"/>
    </row>
    <row r="8959" spans="2:3" hidden="1">
      <c r="B8959" s="2"/>
      <c r="C8959" s="2"/>
    </row>
    <row r="8960" spans="2:3" hidden="1">
      <c r="B8960" s="2"/>
      <c r="C8960" s="2"/>
    </row>
    <row r="8961" spans="2:3" hidden="1">
      <c r="B8961" s="2"/>
      <c r="C8961" s="2"/>
    </row>
    <row r="8962" spans="2:3" hidden="1">
      <c r="B8962" s="2"/>
      <c r="C8962" s="2"/>
    </row>
    <row r="8963" spans="2:3" hidden="1">
      <c r="B8963" s="2"/>
      <c r="C8963" s="2"/>
    </row>
    <row r="8964" spans="2:3" hidden="1">
      <c r="B8964" s="2"/>
      <c r="C8964" s="2"/>
    </row>
    <row r="8965" spans="2:3" hidden="1">
      <c r="B8965" s="2"/>
      <c r="C8965" s="2"/>
    </row>
    <row r="8966" spans="2:3" hidden="1">
      <c r="B8966" s="2"/>
      <c r="C8966" s="2"/>
    </row>
    <row r="8967" spans="2:3" hidden="1">
      <c r="B8967" s="2"/>
      <c r="C8967" s="2"/>
    </row>
    <row r="8968" spans="2:3" hidden="1">
      <c r="B8968" s="2"/>
      <c r="C8968" s="2"/>
    </row>
    <row r="8969" spans="2:3" hidden="1">
      <c r="B8969" s="2"/>
      <c r="C8969" s="2"/>
    </row>
    <row r="8970" spans="2:3" hidden="1">
      <c r="B8970" s="2"/>
      <c r="C8970" s="2"/>
    </row>
    <row r="8971" spans="2:3" hidden="1">
      <c r="B8971" s="2"/>
      <c r="C8971" s="2"/>
    </row>
    <row r="8972" spans="2:3" hidden="1">
      <c r="B8972" s="2"/>
      <c r="C8972" s="2"/>
    </row>
    <row r="8973" spans="2:3" hidden="1">
      <c r="B8973" s="2"/>
      <c r="C8973" s="2"/>
    </row>
    <row r="8974" spans="2:3" hidden="1">
      <c r="B8974" s="2"/>
      <c r="C8974" s="2"/>
    </row>
    <row r="8975" spans="2:3" hidden="1">
      <c r="B8975" s="2"/>
      <c r="C8975" s="2"/>
    </row>
    <row r="8976" spans="2:3" hidden="1">
      <c r="B8976" s="2"/>
      <c r="C8976" s="2"/>
    </row>
    <row r="8977" spans="2:3" hidden="1">
      <c r="B8977" s="2"/>
      <c r="C8977" s="2"/>
    </row>
    <row r="8978" spans="2:3" hidden="1">
      <c r="B8978" s="2"/>
      <c r="C8978" s="2"/>
    </row>
    <row r="8979" spans="2:3" hidden="1">
      <c r="B8979" s="2"/>
      <c r="C8979" s="2"/>
    </row>
    <row r="8980" spans="2:3" hidden="1">
      <c r="B8980" s="2"/>
      <c r="C8980" s="2"/>
    </row>
    <row r="8981" spans="2:3" hidden="1">
      <c r="B8981" s="2"/>
      <c r="C8981" s="2"/>
    </row>
    <row r="8982" spans="2:3" hidden="1">
      <c r="B8982" s="2"/>
      <c r="C8982" s="2"/>
    </row>
    <row r="8983" spans="2:3" hidden="1">
      <c r="B8983" s="2"/>
      <c r="C8983" s="2"/>
    </row>
    <row r="8984" spans="2:3" hidden="1">
      <c r="B8984" s="2"/>
      <c r="C8984" s="2"/>
    </row>
    <row r="8985" spans="2:3" hidden="1">
      <c r="B8985" s="2"/>
      <c r="C8985" s="2"/>
    </row>
    <row r="8986" spans="2:3" hidden="1">
      <c r="B8986" s="2"/>
      <c r="C8986" s="2"/>
    </row>
    <row r="8987" spans="2:3" hidden="1">
      <c r="B8987" s="2"/>
      <c r="C8987" s="2"/>
    </row>
    <row r="8988" spans="2:3" hidden="1">
      <c r="B8988" s="2"/>
      <c r="C8988" s="2"/>
    </row>
    <row r="8989" spans="2:3" hidden="1">
      <c r="B8989" s="2"/>
      <c r="C8989" s="2"/>
    </row>
    <row r="8990" spans="2:3" hidden="1">
      <c r="B8990" s="2"/>
      <c r="C8990" s="2"/>
    </row>
    <row r="8991" spans="2:3" hidden="1">
      <c r="B8991" s="2"/>
      <c r="C8991" s="2"/>
    </row>
    <row r="8992" spans="2:3" hidden="1">
      <c r="B8992" s="2"/>
      <c r="C8992" s="2"/>
    </row>
    <row r="8993" spans="2:3" hidden="1">
      <c r="B8993" s="2"/>
      <c r="C8993" s="2"/>
    </row>
    <row r="8994" spans="2:3" hidden="1">
      <c r="B8994" s="2"/>
      <c r="C8994" s="2"/>
    </row>
    <row r="8995" spans="2:3" hidden="1">
      <c r="B8995" s="2"/>
      <c r="C8995" s="2"/>
    </row>
    <row r="8996" spans="2:3" hidden="1">
      <c r="B8996" s="2"/>
      <c r="C8996" s="2"/>
    </row>
    <row r="8997" spans="2:3" hidden="1">
      <c r="B8997" s="2"/>
      <c r="C8997" s="2"/>
    </row>
    <row r="8998" spans="2:3" hidden="1">
      <c r="B8998" s="2"/>
      <c r="C8998" s="2"/>
    </row>
    <row r="8999" spans="2:3" hidden="1">
      <c r="B8999" s="2"/>
      <c r="C8999" s="2"/>
    </row>
    <row r="9000" spans="2:3" hidden="1">
      <c r="B9000" s="2"/>
      <c r="C9000" s="2"/>
    </row>
    <row r="9001" spans="2:3" hidden="1">
      <c r="B9001" s="2"/>
      <c r="C9001" s="2"/>
    </row>
    <row r="9002" spans="2:3" hidden="1">
      <c r="B9002" s="2"/>
      <c r="C9002" s="2"/>
    </row>
    <row r="9003" spans="2:3" hidden="1">
      <c r="B9003" s="2"/>
      <c r="C9003" s="2"/>
    </row>
    <row r="9004" spans="2:3" hidden="1">
      <c r="B9004" s="2"/>
      <c r="C9004" s="2"/>
    </row>
    <row r="9005" spans="2:3" hidden="1">
      <c r="B9005" s="2"/>
      <c r="C9005" s="2"/>
    </row>
    <row r="9006" spans="2:3" hidden="1">
      <c r="B9006" s="2"/>
      <c r="C9006" s="2"/>
    </row>
    <row r="9007" spans="2:3" hidden="1">
      <c r="B9007" s="2"/>
      <c r="C9007" s="2"/>
    </row>
    <row r="9008" spans="2:3" hidden="1">
      <c r="B9008" s="2"/>
      <c r="C9008" s="2"/>
    </row>
    <row r="9009" spans="2:3" hidden="1">
      <c r="B9009" s="2"/>
      <c r="C9009" s="2"/>
    </row>
    <row r="9010" spans="2:3" hidden="1">
      <c r="B9010" s="2"/>
      <c r="C9010" s="2"/>
    </row>
    <row r="9011" spans="2:3" hidden="1">
      <c r="B9011" s="2"/>
      <c r="C9011" s="2"/>
    </row>
    <row r="9012" spans="2:3" hidden="1">
      <c r="B9012" s="2"/>
      <c r="C9012" s="2"/>
    </row>
    <row r="9013" spans="2:3" hidden="1">
      <c r="B9013" s="2"/>
      <c r="C9013" s="2"/>
    </row>
    <row r="9014" spans="2:3" hidden="1">
      <c r="B9014" s="2"/>
      <c r="C9014" s="2"/>
    </row>
    <row r="9015" spans="2:3" hidden="1">
      <c r="B9015" s="2"/>
      <c r="C9015" s="2"/>
    </row>
    <row r="9016" spans="2:3" hidden="1">
      <c r="B9016" s="2"/>
      <c r="C9016" s="2"/>
    </row>
    <row r="9017" spans="2:3" hidden="1">
      <c r="B9017" s="2"/>
      <c r="C9017" s="2"/>
    </row>
    <row r="9018" spans="2:3" hidden="1">
      <c r="B9018" s="2"/>
      <c r="C9018" s="2"/>
    </row>
    <row r="9019" spans="2:3" hidden="1">
      <c r="B9019" s="2"/>
      <c r="C9019" s="2"/>
    </row>
    <row r="9020" spans="2:3" hidden="1">
      <c r="B9020" s="2"/>
      <c r="C9020" s="2"/>
    </row>
    <row r="9021" spans="2:3" hidden="1">
      <c r="B9021" s="2"/>
      <c r="C9021" s="2"/>
    </row>
    <row r="9022" spans="2:3" hidden="1">
      <c r="B9022" s="2"/>
      <c r="C9022" s="2"/>
    </row>
    <row r="9023" spans="2:3" hidden="1">
      <c r="B9023" s="2"/>
      <c r="C9023" s="2"/>
    </row>
    <row r="9024" spans="2:3" hidden="1">
      <c r="B9024" s="2"/>
      <c r="C9024" s="2"/>
    </row>
    <row r="9025" spans="2:3" hidden="1">
      <c r="B9025" s="2"/>
      <c r="C9025" s="2"/>
    </row>
    <row r="9026" spans="2:3" hidden="1">
      <c r="B9026" s="2"/>
      <c r="C9026" s="2"/>
    </row>
    <row r="9027" spans="2:3" hidden="1">
      <c r="B9027" s="2"/>
      <c r="C9027" s="2"/>
    </row>
    <row r="9028" spans="2:3" hidden="1">
      <c r="B9028" s="2"/>
      <c r="C9028" s="2"/>
    </row>
    <row r="9029" spans="2:3" hidden="1">
      <c r="B9029" s="2"/>
      <c r="C9029" s="2"/>
    </row>
    <row r="9030" spans="2:3" hidden="1">
      <c r="B9030" s="2"/>
      <c r="C9030" s="2"/>
    </row>
    <row r="9031" spans="2:3" hidden="1">
      <c r="B9031" s="2"/>
      <c r="C9031" s="2"/>
    </row>
    <row r="9032" spans="2:3" hidden="1">
      <c r="B9032" s="2"/>
      <c r="C9032" s="2"/>
    </row>
    <row r="9033" spans="2:3" hidden="1">
      <c r="B9033" s="2"/>
      <c r="C9033" s="2"/>
    </row>
    <row r="9034" spans="2:3" hidden="1">
      <c r="B9034" s="2"/>
      <c r="C9034" s="2"/>
    </row>
    <row r="9035" spans="2:3" hidden="1">
      <c r="B9035" s="2"/>
      <c r="C9035" s="2"/>
    </row>
    <row r="9036" spans="2:3" hidden="1">
      <c r="B9036" s="2"/>
      <c r="C9036" s="2"/>
    </row>
    <row r="9037" spans="2:3" hidden="1">
      <c r="B9037" s="2"/>
      <c r="C9037" s="2"/>
    </row>
    <row r="9038" spans="2:3" hidden="1">
      <c r="B9038" s="2"/>
      <c r="C9038" s="2"/>
    </row>
    <row r="9039" spans="2:3" hidden="1">
      <c r="B9039" s="2"/>
      <c r="C9039" s="2"/>
    </row>
    <row r="9040" spans="2:3" hidden="1">
      <c r="B9040" s="2"/>
      <c r="C9040" s="2"/>
    </row>
    <row r="9041" spans="2:3" hidden="1">
      <c r="B9041" s="2"/>
      <c r="C9041" s="2"/>
    </row>
    <row r="9042" spans="2:3" hidden="1">
      <c r="B9042" s="2"/>
      <c r="C9042" s="2"/>
    </row>
    <row r="9043" spans="2:3" hidden="1">
      <c r="B9043" s="2"/>
      <c r="C9043" s="2"/>
    </row>
    <row r="9044" spans="2:3" hidden="1">
      <c r="B9044" s="2"/>
      <c r="C9044" s="2"/>
    </row>
    <row r="9045" spans="2:3" hidden="1">
      <c r="B9045" s="2"/>
      <c r="C9045" s="2"/>
    </row>
    <row r="9046" spans="2:3" hidden="1">
      <c r="B9046" s="2"/>
      <c r="C9046" s="2"/>
    </row>
    <row r="9047" spans="2:3" hidden="1">
      <c r="B9047" s="2"/>
      <c r="C9047" s="2"/>
    </row>
    <row r="9048" spans="2:3" hidden="1">
      <c r="B9048" s="2"/>
      <c r="C9048" s="2"/>
    </row>
    <row r="9049" spans="2:3" hidden="1">
      <c r="B9049" s="2"/>
      <c r="C9049" s="2"/>
    </row>
    <row r="9050" spans="2:3" hidden="1">
      <c r="B9050" s="2"/>
      <c r="C9050" s="2"/>
    </row>
    <row r="9051" spans="2:3" hidden="1">
      <c r="B9051" s="2"/>
      <c r="C9051" s="2"/>
    </row>
    <row r="9052" spans="2:3" hidden="1">
      <c r="B9052" s="2"/>
      <c r="C9052" s="2"/>
    </row>
    <row r="9053" spans="2:3" hidden="1">
      <c r="B9053" s="2"/>
      <c r="C9053" s="2"/>
    </row>
    <row r="9054" spans="2:3" hidden="1">
      <c r="B9054" s="2"/>
      <c r="C9054" s="2"/>
    </row>
    <row r="9055" spans="2:3" hidden="1">
      <c r="B9055" s="2"/>
      <c r="C9055" s="2"/>
    </row>
    <row r="9056" spans="2:3" hidden="1">
      <c r="B9056" s="2"/>
      <c r="C9056" s="2"/>
    </row>
    <row r="9057" spans="2:3" hidden="1">
      <c r="B9057" s="2"/>
      <c r="C9057" s="2"/>
    </row>
    <row r="9058" spans="2:3" hidden="1">
      <c r="B9058" s="2"/>
      <c r="C9058" s="2"/>
    </row>
    <row r="9059" spans="2:3" hidden="1">
      <c r="B9059" s="2"/>
      <c r="C9059" s="2"/>
    </row>
    <row r="9060" spans="2:3" hidden="1">
      <c r="B9060" s="2"/>
      <c r="C9060" s="2"/>
    </row>
    <row r="9061" spans="2:3" hidden="1">
      <c r="B9061" s="2"/>
      <c r="C9061" s="2"/>
    </row>
    <row r="9062" spans="2:3" hidden="1">
      <c r="B9062" s="2"/>
      <c r="C9062" s="2"/>
    </row>
    <row r="9063" spans="2:3" hidden="1">
      <c r="B9063" s="2"/>
      <c r="C9063" s="2"/>
    </row>
    <row r="9064" spans="2:3" hidden="1">
      <c r="B9064" s="2"/>
      <c r="C9064" s="2"/>
    </row>
    <row r="9065" spans="2:3" hidden="1">
      <c r="B9065" s="2"/>
      <c r="C9065" s="2"/>
    </row>
    <row r="9066" spans="2:3" hidden="1">
      <c r="B9066" s="2"/>
      <c r="C9066" s="2"/>
    </row>
    <row r="9067" spans="2:3" hidden="1">
      <c r="B9067" s="2"/>
      <c r="C9067" s="2"/>
    </row>
    <row r="9068" spans="2:3" hidden="1">
      <c r="B9068" s="2"/>
      <c r="C9068" s="2"/>
    </row>
    <row r="9069" spans="2:3" hidden="1">
      <c r="B9069" s="2"/>
      <c r="C9069" s="2"/>
    </row>
    <row r="9070" spans="2:3" hidden="1">
      <c r="B9070" s="2"/>
      <c r="C9070" s="2"/>
    </row>
    <row r="9071" spans="2:3" hidden="1">
      <c r="B9071" s="2"/>
      <c r="C9071" s="2"/>
    </row>
    <row r="9072" spans="2:3" hidden="1">
      <c r="B9072" s="2"/>
      <c r="C9072" s="2"/>
    </row>
    <row r="9073" spans="2:3" hidden="1">
      <c r="B9073" s="2"/>
      <c r="C9073" s="2"/>
    </row>
    <row r="9074" spans="2:3" hidden="1">
      <c r="B9074" s="2"/>
      <c r="C9074" s="2"/>
    </row>
    <row r="9075" spans="2:3" hidden="1">
      <c r="B9075" s="2"/>
      <c r="C9075" s="2"/>
    </row>
    <row r="9076" spans="2:3" hidden="1">
      <c r="B9076" s="2"/>
      <c r="C9076" s="2"/>
    </row>
    <row r="9077" spans="2:3" hidden="1">
      <c r="B9077" s="2"/>
      <c r="C9077" s="2"/>
    </row>
    <row r="9078" spans="2:3" hidden="1">
      <c r="B9078" s="2"/>
      <c r="C9078" s="2"/>
    </row>
    <row r="9079" spans="2:3" hidden="1">
      <c r="B9079" s="2"/>
      <c r="C9079" s="2"/>
    </row>
    <row r="9080" spans="2:3" hidden="1">
      <c r="B9080" s="2"/>
      <c r="C9080" s="2"/>
    </row>
    <row r="9081" spans="2:3" hidden="1">
      <c r="B9081" s="2"/>
      <c r="C9081" s="2"/>
    </row>
    <row r="9082" spans="2:3" hidden="1">
      <c r="B9082" s="2"/>
      <c r="C9082" s="2"/>
    </row>
    <row r="9083" spans="2:3" hidden="1">
      <c r="B9083" s="2"/>
      <c r="C9083" s="2"/>
    </row>
    <row r="9084" spans="2:3" hidden="1">
      <c r="B9084" s="2"/>
      <c r="C9084" s="2"/>
    </row>
    <row r="9085" spans="2:3" hidden="1">
      <c r="B9085" s="2"/>
      <c r="C9085" s="2"/>
    </row>
    <row r="9086" spans="2:3" hidden="1">
      <c r="B9086" s="2"/>
      <c r="C9086" s="2"/>
    </row>
    <row r="9087" spans="2:3" hidden="1">
      <c r="B9087" s="2"/>
      <c r="C9087" s="2"/>
    </row>
    <row r="9088" spans="2:3" hidden="1">
      <c r="B9088" s="2"/>
      <c r="C9088" s="2"/>
    </row>
    <row r="9089" spans="2:3" hidden="1">
      <c r="B9089" s="2"/>
      <c r="C9089" s="2"/>
    </row>
    <row r="9090" spans="2:3" hidden="1">
      <c r="B9090" s="2"/>
      <c r="C9090" s="2"/>
    </row>
    <row r="9091" spans="2:3" hidden="1">
      <c r="B9091" s="2"/>
      <c r="C9091" s="2"/>
    </row>
    <row r="9092" spans="2:3" hidden="1">
      <c r="B9092" s="2"/>
      <c r="C9092" s="2"/>
    </row>
    <row r="9093" spans="2:3" hidden="1">
      <c r="B9093" s="2"/>
      <c r="C9093" s="2"/>
    </row>
    <row r="9094" spans="2:3" hidden="1">
      <c r="B9094" s="2"/>
      <c r="C9094" s="2"/>
    </row>
    <row r="9095" spans="2:3" hidden="1">
      <c r="B9095" s="2"/>
      <c r="C9095" s="2"/>
    </row>
    <row r="9096" spans="2:3" hidden="1">
      <c r="B9096" s="2"/>
      <c r="C9096" s="2"/>
    </row>
    <row r="9097" spans="2:3" hidden="1">
      <c r="B9097" s="2"/>
      <c r="C9097" s="2"/>
    </row>
    <row r="9098" spans="2:3" hidden="1">
      <c r="B9098" s="2"/>
      <c r="C9098" s="2"/>
    </row>
    <row r="9099" spans="2:3" hidden="1">
      <c r="B9099" s="2"/>
      <c r="C9099" s="2"/>
    </row>
    <row r="9100" spans="2:3" hidden="1">
      <c r="B9100" s="2"/>
      <c r="C9100" s="2"/>
    </row>
    <row r="9101" spans="2:3" hidden="1">
      <c r="B9101" s="2"/>
      <c r="C9101" s="2"/>
    </row>
    <row r="9102" spans="2:3" hidden="1">
      <c r="B9102" s="2"/>
      <c r="C9102" s="2"/>
    </row>
    <row r="9103" spans="2:3" hidden="1">
      <c r="B9103" s="2"/>
      <c r="C9103" s="2"/>
    </row>
    <row r="9104" spans="2:3" hidden="1">
      <c r="B9104" s="2"/>
      <c r="C9104" s="2"/>
    </row>
    <row r="9105" spans="2:3" hidden="1">
      <c r="B9105" s="2"/>
      <c r="C9105" s="2"/>
    </row>
    <row r="9106" spans="2:3" hidden="1">
      <c r="B9106" s="2"/>
      <c r="C9106" s="2"/>
    </row>
    <row r="9107" spans="2:3" hidden="1">
      <c r="B9107" s="2"/>
      <c r="C9107" s="2"/>
    </row>
    <row r="9108" spans="2:3" hidden="1">
      <c r="B9108" s="2"/>
      <c r="C9108" s="2"/>
    </row>
    <row r="9109" spans="2:3" hidden="1">
      <c r="B9109" s="2"/>
      <c r="C9109" s="2"/>
    </row>
    <row r="9110" spans="2:3" hidden="1">
      <c r="B9110" s="2"/>
      <c r="C9110" s="2"/>
    </row>
    <row r="9111" spans="2:3" hidden="1">
      <c r="B9111" s="2"/>
      <c r="C9111" s="2"/>
    </row>
    <row r="9112" spans="2:3" hidden="1">
      <c r="B9112" s="2"/>
      <c r="C9112" s="2"/>
    </row>
    <row r="9113" spans="2:3" hidden="1">
      <c r="B9113" s="2"/>
      <c r="C9113" s="2"/>
    </row>
    <row r="9114" spans="2:3" hidden="1">
      <c r="B9114" s="2"/>
      <c r="C9114" s="2"/>
    </row>
    <row r="9115" spans="2:3" hidden="1">
      <c r="B9115" s="2"/>
      <c r="C9115" s="2"/>
    </row>
    <row r="9116" spans="2:3" hidden="1">
      <c r="B9116" s="2"/>
      <c r="C9116" s="2"/>
    </row>
    <row r="9117" spans="2:3" hidden="1">
      <c r="B9117" s="2"/>
      <c r="C9117" s="2"/>
    </row>
    <row r="9118" spans="2:3" hidden="1">
      <c r="B9118" s="2"/>
      <c r="C9118" s="2"/>
    </row>
    <row r="9119" spans="2:3" hidden="1">
      <c r="B9119" s="2"/>
      <c r="C9119" s="2"/>
    </row>
    <row r="9120" spans="2:3" hidden="1">
      <c r="B9120" s="2"/>
      <c r="C9120" s="2"/>
    </row>
    <row r="9121" spans="2:3" hidden="1">
      <c r="B9121" s="2"/>
      <c r="C9121" s="2"/>
    </row>
    <row r="9122" spans="2:3" hidden="1">
      <c r="B9122" s="2"/>
      <c r="C9122" s="2"/>
    </row>
    <row r="9123" spans="2:3" hidden="1">
      <c r="B9123" s="2"/>
      <c r="C9123" s="2"/>
    </row>
    <row r="9124" spans="2:3" hidden="1">
      <c r="B9124" s="2"/>
      <c r="C9124" s="2"/>
    </row>
    <row r="9125" spans="2:3" hidden="1">
      <c r="B9125" s="2"/>
      <c r="C9125" s="2"/>
    </row>
    <row r="9126" spans="2:3" hidden="1">
      <c r="B9126" s="2"/>
      <c r="C9126" s="2"/>
    </row>
    <row r="9127" spans="2:3" hidden="1">
      <c r="B9127" s="2"/>
      <c r="C9127" s="2"/>
    </row>
    <row r="9128" spans="2:3" hidden="1">
      <c r="B9128" s="2"/>
      <c r="C9128" s="2"/>
    </row>
    <row r="9129" spans="2:3" hidden="1">
      <c r="B9129" s="2"/>
      <c r="C9129" s="2"/>
    </row>
    <row r="9130" spans="2:3" hidden="1">
      <c r="B9130" s="2"/>
      <c r="C9130" s="2"/>
    </row>
    <row r="9131" spans="2:3" hidden="1">
      <c r="B9131" s="2"/>
      <c r="C9131" s="2"/>
    </row>
    <row r="9132" spans="2:3" hidden="1">
      <c r="B9132" s="2"/>
      <c r="C9132" s="2"/>
    </row>
    <row r="9133" spans="2:3" hidden="1">
      <c r="B9133" s="2"/>
      <c r="C9133" s="2"/>
    </row>
    <row r="9134" spans="2:3" hidden="1">
      <c r="B9134" s="2"/>
      <c r="C9134" s="2"/>
    </row>
    <row r="9135" spans="2:3" hidden="1">
      <c r="B9135" s="2"/>
      <c r="C9135" s="2"/>
    </row>
    <row r="9136" spans="2:3" hidden="1">
      <c r="B9136" s="2"/>
      <c r="C9136" s="2"/>
    </row>
    <row r="9137" spans="2:3" hidden="1">
      <c r="B9137" s="2"/>
      <c r="C9137" s="2"/>
    </row>
    <row r="9138" spans="2:3" hidden="1">
      <c r="B9138" s="2"/>
      <c r="C9138" s="2"/>
    </row>
    <row r="9139" spans="2:3" hidden="1">
      <c r="B9139" s="2"/>
      <c r="C9139" s="2"/>
    </row>
    <row r="9140" spans="2:3" hidden="1">
      <c r="B9140" s="2"/>
      <c r="C9140" s="2"/>
    </row>
    <row r="9141" spans="2:3" hidden="1">
      <c r="B9141" s="2"/>
      <c r="C9141" s="2"/>
    </row>
    <row r="9142" spans="2:3" hidden="1">
      <c r="B9142" s="2"/>
      <c r="C9142" s="2"/>
    </row>
    <row r="9143" spans="2:3" hidden="1">
      <c r="B9143" s="2"/>
      <c r="C9143" s="2"/>
    </row>
    <row r="9144" spans="2:3" hidden="1">
      <c r="B9144" s="2"/>
      <c r="C9144" s="2"/>
    </row>
    <row r="9145" spans="2:3" hidden="1">
      <c r="B9145" s="2"/>
      <c r="C9145" s="2"/>
    </row>
    <row r="9146" spans="2:3" hidden="1">
      <c r="B9146" s="2"/>
      <c r="C9146" s="2"/>
    </row>
    <row r="9147" spans="2:3" hidden="1">
      <c r="B9147" s="2"/>
      <c r="C9147" s="2"/>
    </row>
    <row r="9148" spans="2:3" hidden="1">
      <c r="B9148" s="2"/>
      <c r="C9148" s="2"/>
    </row>
    <row r="9149" spans="2:3" hidden="1">
      <c r="B9149" s="2"/>
      <c r="C9149" s="2"/>
    </row>
    <row r="9150" spans="2:3" hidden="1">
      <c r="B9150" s="2"/>
      <c r="C9150" s="2"/>
    </row>
    <row r="9151" spans="2:3" hidden="1">
      <c r="B9151" s="2"/>
      <c r="C9151" s="2"/>
    </row>
    <row r="9152" spans="2:3" hidden="1">
      <c r="B9152" s="2"/>
      <c r="C9152" s="2"/>
    </row>
    <row r="9153" spans="2:3" hidden="1">
      <c r="B9153" s="2"/>
      <c r="C9153" s="2"/>
    </row>
    <row r="9154" spans="2:3" hidden="1">
      <c r="B9154" s="2"/>
      <c r="C9154" s="2"/>
    </row>
    <row r="9155" spans="2:3" hidden="1">
      <c r="B9155" s="2"/>
      <c r="C9155" s="2"/>
    </row>
    <row r="9156" spans="2:3" hidden="1">
      <c r="B9156" s="2"/>
      <c r="C9156" s="2"/>
    </row>
    <row r="9157" spans="2:3" hidden="1">
      <c r="B9157" s="2"/>
      <c r="C9157" s="2"/>
    </row>
    <row r="9158" spans="2:3" hidden="1">
      <c r="B9158" s="2"/>
      <c r="C9158" s="2"/>
    </row>
    <row r="9159" spans="2:3" hidden="1">
      <c r="B9159" s="2"/>
      <c r="C9159" s="2"/>
    </row>
    <row r="9160" spans="2:3" hidden="1">
      <c r="B9160" s="2"/>
      <c r="C9160" s="2"/>
    </row>
    <row r="9161" spans="2:3" hidden="1">
      <c r="B9161" s="2"/>
      <c r="C9161" s="2"/>
    </row>
    <row r="9162" spans="2:3" hidden="1">
      <c r="B9162" s="2"/>
      <c r="C9162" s="2"/>
    </row>
    <row r="9163" spans="2:3" hidden="1">
      <c r="B9163" s="2"/>
      <c r="C9163" s="2"/>
    </row>
    <row r="9164" spans="2:3" hidden="1">
      <c r="B9164" s="2"/>
      <c r="C9164" s="2"/>
    </row>
    <row r="9165" spans="2:3" hidden="1">
      <c r="B9165" s="2"/>
      <c r="C9165" s="2"/>
    </row>
    <row r="9166" spans="2:3" hidden="1">
      <c r="B9166" s="2"/>
      <c r="C9166" s="2"/>
    </row>
    <row r="9167" spans="2:3" hidden="1">
      <c r="B9167" s="2"/>
      <c r="C9167" s="2"/>
    </row>
    <row r="9168" spans="2:3" hidden="1">
      <c r="B9168" s="2"/>
      <c r="C9168" s="2"/>
    </row>
    <row r="9169" spans="2:3" hidden="1">
      <c r="B9169" s="2"/>
      <c r="C9169" s="2"/>
    </row>
    <row r="9170" spans="2:3" hidden="1">
      <c r="B9170" s="2"/>
      <c r="C9170" s="2"/>
    </row>
    <row r="9171" spans="2:3" hidden="1">
      <c r="B9171" s="2"/>
      <c r="C9171" s="2"/>
    </row>
    <row r="9172" spans="2:3" hidden="1">
      <c r="B9172" s="2"/>
      <c r="C9172" s="2"/>
    </row>
    <row r="9173" spans="2:3" hidden="1">
      <c r="B9173" s="2"/>
      <c r="C9173" s="2"/>
    </row>
    <row r="9174" spans="2:3" hidden="1">
      <c r="B9174" s="2"/>
      <c r="C9174" s="2"/>
    </row>
    <row r="9175" spans="2:3" hidden="1">
      <c r="B9175" s="2"/>
      <c r="C9175" s="2"/>
    </row>
    <row r="9176" spans="2:3" hidden="1">
      <c r="B9176" s="2"/>
      <c r="C9176" s="2"/>
    </row>
    <row r="9177" spans="2:3" hidden="1">
      <c r="B9177" s="2"/>
      <c r="C9177" s="2"/>
    </row>
    <row r="9178" spans="2:3" hidden="1">
      <c r="B9178" s="2"/>
      <c r="C9178" s="2"/>
    </row>
    <row r="9179" spans="2:3" hidden="1">
      <c r="B9179" s="2"/>
      <c r="C9179" s="2"/>
    </row>
    <row r="9180" spans="2:3" hidden="1">
      <c r="B9180" s="2"/>
      <c r="C9180" s="2"/>
    </row>
    <row r="9181" spans="2:3" hidden="1">
      <c r="B9181" s="2"/>
      <c r="C9181" s="2"/>
    </row>
    <row r="9182" spans="2:3" hidden="1">
      <c r="B9182" s="2"/>
      <c r="C9182" s="2"/>
    </row>
    <row r="9183" spans="2:3" hidden="1">
      <c r="B9183" s="2"/>
      <c r="C9183" s="2"/>
    </row>
    <row r="9184" spans="2:3" hidden="1">
      <c r="B9184" s="2"/>
      <c r="C9184" s="2"/>
    </row>
    <row r="9185" spans="2:3" hidden="1">
      <c r="B9185" s="2"/>
      <c r="C9185" s="2"/>
    </row>
    <row r="9186" spans="2:3" hidden="1">
      <c r="B9186" s="2"/>
      <c r="C9186" s="2"/>
    </row>
    <row r="9187" spans="2:3" hidden="1">
      <c r="B9187" s="2"/>
      <c r="C9187" s="2"/>
    </row>
    <row r="9188" spans="2:3" hidden="1">
      <c r="B9188" s="2"/>
      <c r="C9188" s="2"/>
    </row>
    <row r="9189" spans="2:3" hidden="1">
      <c r="B9189" s="2"/>
      <c r="C9189" s="2"/>
    </row>
    <row r="9190" spans="2:3" hidden="1">
      <c r="B9190" s="2"/>
      <c r="C9190" s="2"/>
    </row>
    <row r="9191" spans="2:3" hidden="1">
      <c r="B9191" s="2"/>
      <c r="C9191" s="2"/>
    </row>
    <row r="9192" spans="2:3" hidden="1">
      <c r="B9192" s="2"/>
      <c r="C9192" s="2"/>
    </row>
    <row r="9193" spans="2:3" hidden="1">
      <c r="B9193" s="2"/>
      <c r="C9193" s="2"/>
    </row>
    <row r="9194" spans="2:3" hidden="1">
      <c r="B9194" s="2"/>
      <c r="C9194" s="2"/>
    </row>
    <row r="9195" spans="2:3" hidden="1">
      <c r="B9195" s="2"/>
      <c r="C9195" s="2"/>
    </row>
    <row r="9196" spans="2:3" hidden="1">
      <c r="B9196" s="2"/>
      <c r="C9196" s="2"/>
    </row>
    <row r="9197" spans="2:3" hidden="1">
      <c r="B9197" s="2"/>
      <c r="C9197" s="2"/>
    </row>
    <row r="9198" spans="2:3" hidden="1">
      <c r="B9198" s="2"/>
      <c r="C9198" s="2"/>
    </row>
    <row r="9199" spans="2:3" hidden="1">
      <c r="B9199" s="2"/>
      <c r="C9199" s="2"/>
    </row>
    <row r="9200" spans="2:3" hidden="1">
      <c r="B9200" s="2"/>
      <c r="C9200" s="2"/>
    </row>
    <row r="9201" spans="2:3" hidden="1">
      <c r="B9201" s="2"/>
      <c r="C9201" s="2"/>
    </row>
    <row r="9202" spans="2:3" hidden="1">
      <c r="B9202" s="2"/>
      <c r="C9202" s="2"/>
    </row>
    <row r="9203" spans="2:3" hidden="1">
      <c r="B9203" s="2"/>
      <c r="C9203" s="2"/>
    </row>
    <row r="9204" spans="2:3" hidden="1">
      <c r="B9204" s="2"/>
      <c r="C9204" s="2"/>
    </row>
    <row r="9205" spans="2:3" hidden="1">
      <c r="B9205" s="2"/>
      <c r="C9205" s="2"/>
    </row>
    <row r="9206" spans="2:3" hidden="1">
      <c r="B9206" s="2"/>
      <c r="C9206" s="2"/>
    </row>
    <row r="9207" spans="2:3" hidden="1">
      <c r="B9207" s="2"/>
      <c r="C9207" s="2"/>
    </row>
    <row r="9208" spans="2:3" hidden="1">
      <c r="B9208" s="2"/>
      <c r="C9208" s="2"/>
    </row>
    <row r="9209" spans="2:3" hidden="1">
      <c r="B9209" s="2"/>
      <c r="C9209" s="2"/>
    </row>
    <row r="9210" spans="2:3" hidden="1">
      <c r="B9210" s="2"/>
      <c r="C9210" s="2"/>
    </row>
    <row r="9211" spans="2:3" hidden="1">
      <c r="B9211" s="2"/>
      <c r="C9211" s="2"/>
    </row>
    <row r="9212" spans="2:3" hidden="1">
      <c r="B9212" s="2"/>
      <c r="C9212" s="2"/>
    </row>
    <row r="9213" spans="2:3" hidden="1">
      <c r="B9213" s="2"/>
      <c r="C9213" s="2"/>
    </row>
    <row r="9214" spans="2:3" hidden="1">
      <c r="B9214" s="2"/>
      <c r="C9214" s="2"/>
    </row>
    <row r="9215" spans="2:3" hidden="1">
      <c r="B9215" s="2"/>
      <c r="C9215" s="2"/>
    </row>
    <row r="9216" spans="2:3" hidden="1">
      <c r="B9216" s="2"/>
      <c r="C9216" s="2"/>
    </row>
    <row r="9217" spans="2:3" hidden="1">
      <c r="B9217" s="2"/>
      <c r="C9217" s="2"/>
    </row>
    <row r="9218" spans="2:3" hidden="1">
      <c r="B9218" s="2"/>
      <c r="C9218" s="2"/>
    </row>
    <row r="9219" spans="2:3" hidden="1">
      <c r="B9219" s="2"/>
      <c r="C9219" s="2"/>
    </row>
    <row r="9220" spans="2:3" hidden="1">
      <c r="B9220" s="2"/>
      <c r="C9220" s="2"/>
    </row>
    <row r="9221" spans="2:3" hidden="1">
      <c r="B9221" s="2"/>
      <c r="C9221" s="2"/>
    </row>
    <row r="9222" spans="2:3" hidden="1">
      <c r="B9222" s="2"/>
      <c r="C9222" s="2"/>
    </row>
    <row r="9223" spans="2:3" hidden="1">
      <c r="B9223" s="2"/>
      <c r="C9223" s="2"/>
    </row>
    <row r="9224" spans="2:3" hidden="1">
      <c r="B9224" s="2"/>
      <c r="C9224" s="2"/>
    </row>
    <row r="9225" spans="2:3" hidden="1">
      <c r="B9225" s="2"/>
      <c r="C9225" s="2"/>
    </row>
    <row r="9226" spans="2:3" hidden="1">
      <c r="B9226" s="2"/>
      <c r="C9226" s="2"/>
    </row>
    <row r="9227" spans="2:3" hidden="1">
      <c r="B9227" s="2"/>
      <c r="C9227" s="2"/>
    </row>
    <row r="9228" spans="2:3" hidden="1">
      <c r="B9228" s="2"/>
      <c r="C9228" s="2"/>
    </row>
    <row r="9229" spans="2:3" hidden="1">
      <c r="B9229" s="2"/>
      <c r="C9229" s="2"/>
    </row>
    <row r="9230" spans="2:3" hidden="1">
      <c r="B9230" s="2"/>
      <c r="C9230" s="2"/>
    </row>
    <row r="9231" spans="2:3" hidden="1">
      <c r="B9231" s="2"/>
      <c r="C9231" s="2"/>
    </row>
    <row r="9232" spans="2:3" hidden="1">
      <c r="B9232" s="2"/>
      <c r="C9232" s="2"/>
    </row>
    <row r="9233" spans="2:3" hidden="1">
      <c r="B9233" s="2"/>
      <c r="C9233" s="2"/>
    </row>
    <row r="9234" spans="2:3" hidden="1">
      <c r="B9234" s="2"/>
      <c r="C9234" s="2"/>
    </row>
    <row r="9235" spans="2:3" hidden="1">
      <c r="B9235" s="2"/>
      <c r="C9235" s="2"/>
    </row>
    <row r="9236" spans="2:3" hidden="1">
      <c r="B9236" s="2"/>
      <c r="C9236" s="2"/>
    </row>
    <row r="9237" spans="2:3" hidden="1">
      <c r="B9237" s="2"/>
      <c r="C9237" s="2"/>
    </row>
    <row r="9238" spans="2:3" hidden="1">
      <c r="B9238" s="2"/>
      <c r="C9238" s="2"/>
    </row>
    <row r="9239" spans="2:3" hidden="1">
      <c r="B9239" s="2"/>
      <c r="C9239" s="2"/>
    </row>
    <row r="9240" spans="2:3" hidden="1">
      <c r="B9240" s="2"/>
      <c r="C9240" s="2"/>
    </row>
    <row r="9241" spans="2:3" hidden="1">
      <c r="B9241" s="2"/>
      <c r="C9241" s="2"/>
    </row>
    <row r="9242" spans="2:3" hidden="1">
      <c r="B9242" s="2"/>
      <c r="C9242" s="2"/>
    </row>
    <row r="9243" spans="2:3" hidden="1">
      <c r="B9243" s="2"/>
      <c r="C9243" s="2"/>
    </row>
    <row r="9244" spans="2:3" hidden="1">
      <c r="B9244" s="2"/>
      <c r="C9244" s="2"/>
    </row>
    <row r="9245" spans="2:3" hidden="1">
      <c r="B9245" s="2"/>
      <c r="C9245" s="2"/>
    </row>
    <row r="9246" spans="2:3" hidden="1">
      <c r="B9246" s="2"/>
      <c r="C9246" s="2"/>
    </row>
    <row r="9247" spans="2:3" hidden="1">
      <c r="B9247" s="2"/>
      <c r="C9247" s="2"/>
    </row>
    <row r="9248" spans="2:3" hidden="1">
      <c r="B9248" s="2"/>
      <c r="C9248" s="2"/>
    </row>
    <row r="9249" spans="2:3" hidden="1">
      <c r="B9249" s="2"/>
      <c r="C9249" s="2"/>
    </row>
    <row r="9250" spans="2:3" hidden="1">
      <c r="B9250" s="2"/>
      <c r="C9250" s="2"/>
    </row>
    <row r="9251" spans="2:3" hidden="1">
      <c r="B9251" s="2"/>
      <c r="C9251" s="2"/>
    </row>
    <row r="9252" spans="2:3" hidden="1">
      <c r="B9252" s="2"/>
      <c r="C9252" s="2"/>
    </row>
    <row r="9253" spans="2:3" hidden="1">
      <c r="B9253" s="2"/>
      <c r="C9253" s="2"/>
    </row>
    <row r="9254" spans="2:3" hidden="1">
      <c r="B9254" s="2"/>
      <c r="C9254" s="2"/>
    </row>
    <row r="9255" spans="2:3" hidden="1">
      <c r="B9255" s="2"/>
      <c r="C9255" s="2"/>
    </row>
    <row r="9256" spans="2:3" hidden="1">
      <c r="B9256" s="2"/>
      <c r="C9256" s="2"/>
    </row>
    <row r="9257" spans="2:3" hidden="1">
      <c r="B9257" s="2"/>
      <c r="C9257" s="2"/>
    </row>
    <row r="9258" spans="2:3" hidden="1">
      <c r="B9258" s="2"/>
      <c r="C9258" s="2"/>
    </row>
    <row r="9259" spans="2:3" hidden="1">
      <c r="B9259" s="2"/>
      <c r="C9259" s="2"/>
    </row>
    <row r="9260" spans="2:3" hidden="1">
      <c r="B9260" s="2"/>
      <c r="C9260" s="2"/>
    </row>
    <row r="9261" spans="2:3" hidden="1">
      <c r="B9261" s="2"/>
      <c r="C9261" s="2"/>
    </row>
    <row r="9262" spans="2:3" hidden="1">
      <c r="B9262" s="2"/>
      <c r="C9262" s="2"/>
    </row>
    <row r="9263" spans="2:3" hidden="1">
      <c r="B9263" s="2"/>
      <c r="C9263" s="2"/>
    </row>
    <row r="9264" spans="2:3" hidden="1">
      <c r="B9264" s="2"/>
      <c r="C9264" s="2"/>
    </row>
    <row r="9265" spans="2:3" hidden="1">
      <c r="B9265" s="2"/>
      <c r="C9265" s="2"/>
    </row>
    <row r="9266" spans="2:3" hidden="1">
      <c r="B9266" s="2"/>
      <c r="C9266" s="2"/>
    </row>
    <row r="9267" spans="2:3" hidden="1">
      <c r="B9267" s="2"/>
      <c r="C9267" s="2"/>
    </row>
    <row r="9268" spans="2:3" hidden="1">
      <c r="B9268" s="2"/>
      <c r="C9268" s="2"/>
    </row>
    <row r="9269" spans="2:3" hidden="1">
      <c r="B9269" s="2"/>
      <c r="C9269" s="2"/>
    </row>
    <row r="9270" spans="2:3" hidden="1">
      <c r="B9270" s="2"/>
      <c r="C9270" s="2"/>
    </row>
    <row r="9271" spans="2:3" hidden="1">
      <c r="B9271" s="2"/>
      <c r="C9271" s="2"/>
    </row>
    <row r="9272" spans="2:3" hidden="1">
      <c r="B9272" s="2"/>
      <c r="C9272" s="2"/>
    </row>
    <row r="9273" spans="2:3" hidden="1">
      <c r="B9273" s="2"/>
      <c r="C9273" s="2"/>
    </row>
    <row r="9274" spans="2:3" hidden="1">
      <c r="B9274" s="2"/>
      <c r="C9274" s="2"/>
    </row>
    <row r="9275" spans="2:3" hidden="1">
      <c r="B9275" s="2"/>
      <c r="C9275" s="2"/>
    </row>
    <row r="9276" spans="2:3" hidden="1">
      <c r="B9276" s="2"/>
      <c r="C9276" s="2"/>
    </row>
    <row r="9277" spans="2:3" hidden="1">
      <c r="B9277" s="2"/>
      <c r="C9277" s="2"/>
    </row>
    <row r="9278" spans="2:3" hidden="1">
      <c r="B9278" s="2"/>
      <c r="C9278" s="2"/>
    </row>
    <row r="9279" spans="2:3" hidden="1">
      <c r="B9279" s="2"/>
      <c r="C9279" s="2"/>
    </row>
    <row r="9280" spans="2:3" hidden="1">
      <c r="B9280" s="2"/>
      <c r="C9280" s="2"/>
    </row>
    <row r="9281" spans="2:3" hidden="1">
      <c r="B9281" s="2"/>
      <c r="C9281" s="2"/>
    </row>
    <row r="9282" spans="2:3" hidden="1">
      <c r="B9282" s="2"/>
      <c r="C9282" s="2"/>
    </row>
    <row r="9283" spans="2:3" hidden="1">
      <c r="B9283" s="2"/>
      <c r="C9283" s="2"/>
    </row>
    <row r="9284" spans="2:3" hidden="1">
      <c r="B9284" s="2"/>
      <c r="C9284" s="2"/>
    </row>
    <row r="9285" spans="2:3" hidden="1">
      <c r="B9285" s="2"/>
      <c r="C9285" s="2"/>
    </row>
    <row r="9286" spans="2:3" hidden="1">
      <c r="B9286" s="2"/>
      <c r="C9286" s="2"/>
    </row>
    <row r="9287" spans="2:3" hidden="1">
      <c r="B9287" s="2"/>
      <c r="C9287" s="2"/>
    </row>
    <row r="9288" spans="2:3" hidden="1">
      <c r="B9288" s="2"/>
      <c r="C9288" s="2"/>
    </row>
    <row r="9289" spans="2:3" hidden="1">
      <c r="B9289" s="2"/>
      <c r="C9289" s="2"/>
    </row>
    <row r="9290" spans="2:3" hidden="1">
      <c r="B9290" s="2"/>
      <c r="C9290" s="2"/>
    </row>
    <row r="9291" spans="2:3" hidden="1">
      <c r="B9291" s="2"/>
      <c r="C9291" s="2"/>
    </row>
    <row r="9292" spans="2:3" hidden="1">
      <c r="B9292" s="2"/>
      <c r="C9292" s="2"/>
    </row>
    <row r="9293" spans="2:3" hidden="1">
      <c r="B9293" s="2"/>
      <c r="C9293" s="2"/>
    </row>
    <row r="9294" spans="2:3" hidden="1">
      <c r="B9294" s="2"/>
      <c r="C9294" s="2"/>
    </row>
    <row r="9295" spans="2:3" hidden="1">
      <c r="B9295" s="2"/>
      <c r="C9295" s="2"/>
    </row>
    <row r="9296" spans="2:3" hidden="1">
      <c r="B9296" s="2"/>
      <c r="C9296" s="2"/>
    </row>
    <row r="9297" spans="2:3" hidden="1">
      <c r="B9297" s="2"/>
      <c r="C9297" s="2"/>
    </row>
    <row r="9298" spans="2:3" hidden="1">
      <c r="B9298" s="2"/>
      <c r="C9298" s="2"/>
    </row>
    <row r="9299" spans="2:3" hidden="1">
      <c r="B9299" s="2"/>
      <c r="C9299" s="2"/>
    </row>
    <row r="9300" spans="2:3" hidden="1">
      <c r="B9300" s="2"/>
      <c r="C9300" s="2"/>
    </row>
    <row r="9301" spans="2:3" hidden="1">
      <c r="B9301" s="2"/>
      <c r="C9301" s="2"/>
    </row>
    <row r="9302" spans="2:3" hidden="1">
      <c r="B9302" s="2"/>
      <c r="C9302" s="2"/>
    </row>
    <row r="9303" spans="2:3" hidden="1">
      <c r="B9303" s="2"/>
      <c r="C9303" s="2"/>
    </row>
    <row r="9304" spans="2:3" hidden="1">
      <c r="B9304" s="2"/>
      <c r="C9304" s="2"/>
    </row>
    <row r="9305" spans="2:3" hidden="1">
      <c r="B9305" s="2"/>
      <c r="C9305" s="2"/>
    </row>
    <row r="9306" spans="2:3" hidden="1">
      <c r="B9306" s="2"/>
      <c r="C9306" s="2"/>
    </row>
    <row r="9307" spans="2:3" hidden="1">
      <c r="B9307" s="2"/>
      <c r="C9307" s="2"/>
    </row>
    <row r="9308" spans="2:3" hidden="1">
      <c r="B9308" s="2"/>
      <c r="C9308" s="2"/>
    </row>
    <row r="9309" spans="2:3" hidden="1">
      <c r="B9309" s="2"/>
      <c r="C9309" s="2"/>
    </row>
    <row r="9310" spans="2:3" hidden="1">
      <c r="B9310" s="2"/>
      <c r="C9310" s="2"/>
    </row>
    <row r="9311" spans="2:3" hidden="1">
      <c r="B9311" s="2"/>
      <c r="C9311" s="2"/>
    </row>
    <row r="9312" spans="2:3" hidden="1">
      <c r="B9312" s="2"/>
      <c r="C9312" s="2"/>
    </row>
    <row r="9313" spans="2:3" hidden="1">
      <c r="B9313" s="2"/>
      <c r="C9313" s="2"/>
    </row>
    <row r="9314" spans="2:3" hidden="1">
      <c r="B9314" s="2"/>
      <c r="C9314" s="2"/>
    </row>
    <row r="9315" spans="2:3" hidden="1">
      <c r="B9315" s="2"/>
      <c r="C9315" s="2"/>
    </row>
    <row r="9316" spans="2:3" hidden="1">
      <c r="B9316" s="2"/>
      <c r="C9316" s="2"/>
    </row>
    <row r="9317" spans="2:3" hidden="1">
      <c r="B9317" s="2"/>
      <c r="C9317" s="2"/>
    </row>
    <row r="9318" spans="2:3" hidden="1">
      <c r="B9318" s="2"/>
      <c r="C9318" s="2"/>
    </row>
    <row r="9319" spans="2:3" hidden="1">
      <c r="B9319" s="2"/>
      <c r="C9319" s="2"/>
    </row>
    <row r="9320" spans="2:3" hidden="1">
      <c r="B9320" s="2"/>
      <c r="C9320" s="2"/>
    </row>
    <row r="9321" spans="2:3" hidden="1">
      <c r="B9321" s="2"/>
      <c r="C9321" s="2"/>
    </row>
    <row r="9322" spans="2:3" hidden="1">
      <c r="B9322" s="2"/>
      <c r="C9322" s="2"/>
    </row>
    <row r="9323" spans="2:3" hidden="1">
      <c r="B9323" s="2"/>
      <c r="C9323" s="2"/>
    </row>
    <row r="9324" spans="2:3" hidden="1">
      <c r="B9324" s="2"/>
      <c r="C9324" s="2"/>
    </row>
    <row r="9325" spans="2:3" hidden="1">
      <c r="B9325" s="2"/>
      <c r="C9325" s="2"/>
    </row>
    <row r="9326" spans="2:3" hidden="1">
      <c r="B9326" s="2"/>
      <c r="C9326" s="2"/>
    </row>
    <row r="9327" spans="2:3" hidden="1">
      <c r="B9327" s="2"/>
      <c r="C9327" s="2"/>
    </row>
    <row r="9328" spans="2:3" hidden="1">
      <c r="B9328" s="2"/>
      <c r="C9328" s="2"/>
    </row>
    <row r="9329" spans="2:3" hidden="1">
      <c r="B9329" s="2"/>
      <c r="C9329" s="2"/>
    </row>
    <row r="9330" spans="2:3" hidden="1">
      <c r="B9330" s="2"/>
      <c r="C9330" s="2"/>
    </row>
    <row r="9331" spans="2:3" hidden="1">
      <c r="B9331" s="2"/>
      <c r="C9331" s="2"/>
    </row>
    <row r="9332" spans="2:3" hidden="1">
      <c r="B9332" s="2"/>
      <c r="C9332" s="2"/>
    </row>
    <row r="9333" spans="2:3" hidden="1">
      <c r="B9333" s="2"/>
      <c r="C9333" s="2"/>
    </row>
    <row r="9334" spans="2:3" hidden="1">
      <c r="B9334" s="2"/>
      <c r="C9334" s="2"/>
    </row>
    <row r="9335" spans="2:3" hidden="1">
      <c r="B9335" s="2"/>
      <c r="C9335" s="2"/>
    </row>
    <row r="9336" spans="2:3" hidden="1">
      <c r="B9336" s="2"/>
      <c r="C9336" s="2"/>
    </row>
    <row r="9337" spans="2:3" hidden="1">
      <c r="B9337" s="2"/>
      <c r="C9337" s="2"/>
    </row>
    <row r="9338" spans="2:3" hidden="1">
      <c r="B9338" s="2"/>
      <c r="C9338" s="2"/>
    </row>
    <row r="9339" spans="2:3" hidden="1">
      <c r="B9339" s="2"/>
      <c r="C9339" s="2"/>
    </row>
    <row r="9340" spans="2:3" hidden="1">
      <c r="B9340" s="2"/>
      <c r="C9340" s="2"/>
    </row>
    <row r="9341" spans="2:3" hidden="1">
      <c r="B9341" s="2"/>
      <c r="C9341" s="2"/>
    </row>
    <row r="9342" spans="2:3" hidden="1">
      <c r="B9342" s="2"/>
      <c r="C9342" s="2"/>
    </row>
    <row r="9343" spans="2:3" hidden="1">
      <c r="B9343" s="2"/>
      <c r="C9343" s="2"/>
    </row>
    <row r="9344" spans="2:3" hidden="1">
      <c r="B9344" s="2"/>
      <c r="C9344" s="2"/>
    </row>
    <row r="9345" spans="2:3" hidden="1">
      <c r="B9345" s="2"/>
      <c r="C9345" s="2"/>
    </row>
    <row r="9346" spans="2:3" hidden="1">
      <c r="B9346" s="2"/>
      <c r="C9346" s="2"/>
    </row>
    <row r="9347" spans="2:3" hidden="1">
      <c r="B9347" s="2"/>
      <c r="C9347" s="2"/>
    </row>
    <row r="9348" spans="2:3" hidden="1">
      <c r="B9348" s="2"/>
      <c r="C9348" s="2"/>
    </row>
    <row r="9349" spans="2:3" hidden="1">
      <c r="B9349" s="2"/>
      <c r="C9349" s="2"/>
    </row>
    <row r="9350" spans="2:3" hidden="1">
      <c r="B9350" s="2"/>
      <c r="C9350" s="2"/>
    </row>
    <row r="9351" spans="2:3" hidden="1">
      <c r="B9351" s="2"/>
      <c r="C9351" s="2"/>
    </row>
    <row r="9352" spans="2:3" hidden="1">
      <c r="B9352" s="2"/>
      <c r="C9352" s="2"/>
    </row>
    <row r="9353" spans="2:3" hidden="1">
      <c r="B9353" s="2"/>
      <c r="C9353" s="2"/>
    </row>
    <row r="9354" spans="2:3" hidden="1">
      <c r="B9354" s="2"/>
      <c r="C9354" s="2"/>
    </row>
    <row r="9355" spans="2:3" hidden="1">
      <c r="B9355" s="2"/>
      <c r="C9355" s="2"/>
    </row>
    <row r="9356" spans="2:3" hidden="1">
      <c r="B9356" s="2"/>
      <c r="C9356" s="2"/>
    </row>
    <row r="9357" spans="2:3" hidden="1">
      <c r="B9357" s="2"/>
      <c r="C9357" s="2"/>
    </row>
    <row r="9358" spans="2:3" hidden="1">
      <c r="B9358" s="2"/>
      <c r="C9358" s="2"/>
    </row>
    <row r="9359" spans="2:3" hidden="1">
      <c r="B9359" s="2"/>
      <c r="C9359" s="2"/>
    </row>
    <row r="9360" spans="2:3" hidden="1">
      <c r="B9360" s="2"/>
      <c r="C9360" s="2"/>
    </row>
    <row r="9361" spans="2:3" hidden="1">
      <c r="B9361" s="2"/>
      <c r="C9361" s="2"/>
    </row>
    <row r="9362" spans="2:3" hidden="1">
      <c r="B9362" s="2"/>
      <c r="C9362" s="2"/>
    </row>
    <row r="9363" spans="2:3" hidden="1">
      <c r="B9363" s="2"/>
      <c r="C9363" s="2"/>
    </row>
    <row r="9364" spans="2:3" hidden="1">
      <c r="B9364" s="2"/>
      <c r="C9364" s="2"/>
    </row>
    <row r="9365" spans="2:3" hidden="1">
      <c r="B9365" s="2"/>
      <c r="C9365" s="2"/>
    </row>
    <row r="9366" spans="2:3" hidden="1">
      <c r="B9366" s="2"/>
      <c r="C9366" s="2"/>
    </row>
    <row r="9367" spans="2:3" hidden="1">
      <c r="B9367" s="2"/>
      <c r="C9367" s="2"/>
    </row>
    <row r="9368" spans="2:3" hidden="1">
      <c r="B9368" s="2"/>
      <c r="C9368" s="2"/>
    </row>
    <row r="9369" spans="2:3" hidden="1">
      <c r="B9369" s="2"/>
      <c r="C9369" s="2"/>
    </row>
    <row r="9370" spans="2:3" hidden="1">
      <c r="B9370" s="2"/>
      <c r="C9370" s="2"/>
    </row>
    <row r="9371" spans="2:3" hidden="1">
      <c r="B9371" s="2"/>
      <c r="C9371" s="2"/>
    </row>
    <row r="9372" spans="2:3" hidden="1">
      <c r="B9372" s="2"/>
      <c r="C9372" s="2"/>
    </row>
    <row r="9373" spans="2:3" hidden="1">
      <c r="B9373" s="2"/>
      <c r="C9373" s="2"/>
    </row>
    <row r="9374" spans="2:3" hidden="1">
      <c r="B9374" s="2"/>
      <c r="C9374" s="2"/>
    </row>
    <row r="9375" spans="2:3" hidden="1">
      <c r="B9375" s="2"/>
      <c r="C9375" s="2"/>
    </row>
    <row r="9376" spans="2:3" hidden="1">
      <c r="B9376" s="2"/>
      <c r="C9376" s="2"/>
    </row>
    <row r="9377" spans="2:3" hidden="1">
      <c r="B9377" s="2"/>
      <c r="C9377" s="2"/>
    </row>
    <row r="9378" spans="2:3" hidden="1">
      <c r="B9378" s="2"/>
      <c r="C9378" s="2"/>
    </row>
    <row r="9379" spans="2:3" hidden="1">
      <c r="B9379" s="2"/>
      <c r="C9379" s="2"/>
    </row>
    <row r="9380" spans="2:3" hidden="1">
      <c r="B9380" s="2"/>
      <c r="C9380" s="2"/>
    </row>
    <row r="9381" spans="2:3" hidden="1">
      <c r="B9381" s="2"/>
      <c r="C9381" s="2"/>
    </row>
    <row r="9382" spans="2:3" hidden="1">
      <c r="B9382" s="2"/>
      <c r="C9382" s="2"/>
    </row>
    <row r="9383" spans="2:3" hidden="1">
      <c r="B9383" s="2"/>
      <c r="C9383" s="2"/>
    </row>
    <row r="9384" spans="2:3" hidden="1">
      <c r="B9384" s="2"/>
      <c r="C9384" s="2"/>
    </row>
    <row r="9385" spans="2:3" hidden="1">
      <c r="B9385" s="2"/>
      <c r="C9385" s="2"/>
    </row>
    <row r="9386" spans="2:3" hidden="1">
      <c r="B9386" s="2"/>
      <c r="C9386" s="2"/>
    </row>
    <row r="9387" spans="2:3" hidden="1">
      <c r="B9387" s="2"/>
      <c r="C9387" s="2"/>
    </row>
    <row r="9388" spans="2:3" hidden="1">
      <c r="B9388" s="2"/>
      <c r="C9388" s="2"/>
    </row>
    <row r="9389" spans="2:3" hidden="1">
      <c r="B9389" s="2"/>
      <c r="C9389" s="2"/>
    </row>
    <row r="9390" spans="2:3" hidden="1">
      <c r="B9390" s="2"/>
      <c r="C9390" s="2"/>
    </row>
    <row r="9391" spans="2:3" hidden="1">
      <c r="B9391" s="2"/>
      <c r="C9391" s="2"/>
    </row>
    <row r="9392" spans="2:3" hidden="1">
      <c r="B9392" s="2"/>
      <c r="C9392" s="2"/>
    </row>
    <row r="9393" spans="2:3" hidden="1">
      <c r="B9393" s="2"/>
      <c r="C9393" s="2"/>
    </row>
    <row r="9394" spans="2:3" hidden="1">
      <c r="B9394" s="2"/>
      <c r="C9394" s="2"/>
    </row>
    <row r="9395" spans="2:3" hidden="1">
      <c r="B9395" s="2"/>
      <c r="C9395" s="2"/>
    </row>
    <row r="9396" spans="2:3" hidden="1">
      <c r="B9396" s="2"/>
      <c r="C9396" s="2"/>
    </row>
    <row r="9397" spans="2:3" hidden="1">
      <c r="B9397" s="2"/>
      <c r="C9397" s="2"/>
    </row>
    <row r="9398" spans="2:3" hidden="1">
      <c r="B9398" s="2"/>
      <c r="C9398" s="2"/>
    </row>
    <row r="9399" spans="2:3" hidden="1">
      <c r="B9399" s="2"/>
      <c r="C9399" s="2"/>
    </row>
    <row r="9400" spans="2:3" hidden="1">
      <c r="B9400" s="2"/>
      <c r="C9400" s="2"/>
    </row>
    <row r="9401" spans="2:3" hidden="1">
      <c r="B9401" s="2"/>
      <c r="C9401" s="2"/>
    </row>
    <row r="9402" spans="2:3" hidden="1">
      <c r="B9402" s="2"/>
      <c r="C9402" s="2"/>
    </row>
    <row r="9403" spans="2:3" hidden="1">
      <c r="B9403" s="2"/>
      <c r="C9403" s="2"/>
    </row>
    <row r="9404" spans="2:3" hidden="1">
      <c r="B9404" s="2"/>
      <c r="C9404" s="2"/>
    </row>
    <row r="9405" spans="2:3" hidden="1">
      <c r="B9405" s="2"/>
      <c r="C9405" s="2"/>
    </row>
    <row r="9406" spans="2:3" hidden="1">
      <c r="B9406" s="2"/>
      <c r="C9406" s="2"/>
    </row>
    <row r="9407" spans="2:3" hidden="1">
      <c r="B9407" s="2"/>
      <c r="C9407" s="2"/>
    </row>
    <row r="9408" spans="2:3" hidden="1">
      <c r="B9408" s="2"/>
      <c r="C9408" s="2"/>
    </row>
    <row r="9409" spans="2:3" hidden="1">
      <c r="B9409" s="2"/>
      <c r="C9409" s="2"/>
    </row>
    <row r="9410" spans="2:3" hidden="1">
      <c r="B9410" s="2"/>
      <c r="C9410" s="2"/>
    </row>
    <row r="9411" spans="2:3" hidden="1">
      <c r="B9411" s="2"/>
      <c r="C9411" s="2"/>
    </row>
    <row r="9412" spans="2:3" hidden="1">
      <c r="B9412" s="2"/>
      <c r="C9412" s="2"/>
    </row>
    <row r="9413" spans="2:3" hidden="1">
      <c r="B9413" s="2"/>
      <c r="C9413" s="2"/>
    </row>
    <row r="9414" spans="2:3" hidden="1">
      <c r="B9414" s="2"/>
      <c r="C9414" s="2"/>
    </row>
    <row r="9415" spans="2:3" hidden="1">
      <c r="B9415" s="2"/>
      <c r="C9415" s="2"/>
    </row>
    <row r="9416" spans="2:3" hidden="1">
      <c r="B9416" s="2"/>
      <c r="C9416" s="2"/>
    </row>
    <row r="9417" spans="2:3" hidden="1">
      <c r="B9417" s="2"/>
      <c r="C9417" s="2"/>
    </row>
    <row r="9418" spans="2:3" hidden="1">
      <c r="B9418" s="2"/>
      <c r="C9418" s="2"/>
    </row>
    <row r="9419" spans="2:3" hidden="1">
      <c r="B9419" s="2"/>
      <c r="C9419" s="2"/>
    </row>
    <row r="9420" spans="2:3" hidden="1">
      <c r="B9420" s="2"/>
      <c r="C9420" s="2"/>
    </row>
    <row r="9421" spans="2:3" hidden="1">
      <c r="B9421" s="2"/>
      <c r="C9421" s="2"/>
    </row>
    <row r="9422" spans="2:3" hidden="1">
      <c r="B9422" s="2"/>
      <c r="C9422" s="2"/>
    </row>
    <row r="9423" spans="2:3" hidden="1">
      <c r="B9423" s="2"/>
      <c r="C9423" s="2"/>
    </row>
    <row r="9424" spans="2:3" hidden="1">
      <c r="B9424" s="2"/>
      <c r="C9424" s="2"/>
    </row>
    <row r="9425" spans="2:3" hidden="1">
      <c r="B9425" s="2"/>
      <c r="C9425" s="2"/>
    </row>
    <row r="9426" spans="2:3" hidden="1">
      <c r="B9426" s="2"/>
      <c r="C9426" s="2"/>
    </row>
    <row r="9427" spans="2:3" hidden="1">
      <c r="B9427" s="2"/>
      <c r="C9427" s="2"/>
    </row>
    <row r="9428" spans="2:3" hidden="1">
      <c r="B9428" s="2"/>
      <c r="C9428" s="2"/>
    </row>
    <row r="9429" spans="2:3" hidden="1">
      <c r="B9429" s="2"/>
      <c r="C9429" s="2"/>
    </row>
    <row r="9430" spans="2:3" hidden="1">
      <c r="B9430" s="2"/>
      <c r="C9430" s="2"/>
    </row>
    <row r="9431" spans="2:3" hidden="1">
      <c r="B9431" s="2"/>
      <c r="C9431" s="2"/>
    </row>
    <row r="9432" spans="2:3" hidden="1">
      <c r="B9432" s="2"/>
      <c r="C9432" s="2"/>
    </row>
    <row r="9433" spans="2:3" hidden="1">
      <c r="B9433" s="2"/>
      <c r="C9433" s="2"/>
    </row>
    <row r="9434" spans="2:3" hidden="1">
      <c r="B9434" s="2"/>
      <c r="C9434" s="2"/>
    </row>
    <row r="9435" spans="2:3" hidden="1">
      <c r="B9435" s="2"/>
      <c r="C9435" s="2"/>
    </row>
    <row r="9436" spans="2:3" hidden="1">
      <c r="B9436" s="2"/>
      <c r="C9436" s="2"/>
    </row>
    <row r="9437" spans="2:3" hidden="1">
      <c r="B9437" s="2"/>
      <c r="C9437" s="2"/>
    </row>
    <row r="9438" spans="2:3" hidden="1">
      <c r="B9438" s="2"/>
      <c r="C9438" s="2"/>
    </row>
    <row r="9439" spans="2:3" hidden="1">
      <c r="B9439" s="2"/>
      <c r="C9439" s="2"/>
    </row>
    <row r="9440" spans="2:3" hidden="1">
      <c r="B9440" s="2"/>
      <c r="C9440" s="2"/>
    </row>
    <row r="9441" spans="2:3" hidden="1">
      <c r="B9441" s="2"/>
      <c r="C9441" s="2"/>
    </row>
    <row r="9442" spans="2:3" hidden="1">
      <c r="B9442" s="2"/>
      <c r="C9442" s="2"/>
    </row>
    <row r="9443" spans="2:3" hidden="1">
      <c r="B9443" s="2"/>
      <c r="C9443" s="2"/>
    </row>
    <row r="9444" spans="2:3" hidden="1">
      <c r="B9444" s="2"/>
      <c r="C9444" s="2"/>
    </row>
    <row r="9445" spans="2:3" hidden="1">
      <c r="B9445" s="2"/>
      <c r="C9445" s="2"/>
    </row>
    <row r="9446" spans="2:3" hidden="1">
      <c r="B9446" s="2"/>
      <c r="C9446" s="2"/>
    </row>
    <row r="9447" spans="2:3" hidden="1">
      <c r="B9447" s="2"/>
      <c r="C9447" s="2"/>
    </row>
    <row r="9448" spans="2:3" hidden="1">
      <c r="B9448" s="2"/>
      <c r="C9448" s="2"/>
    </row>
    <row r="9449" spans="2:3" hidden="1">
      <c r="B9449" s="2"/>
      <c r="C9449" s="2"/>
    </row>
    <row r="9450" spans="2:3" hidden="1">
      <c r="B9450" s="2"/>
      <c r="C9450" s="2"/>
    </row>
    <row r="9451" spans="2:3" hidden="1">
      <c r="B9451" s="2"/>
      <c r="C9451" s="2"/>
    </row>
    <row r="9452" spans="2:3" hidden="1">
      <c r="B9452" s="2"/>
      <c r="C9452" s="2"/>
    </row>
    <row r="9453" spans="2:3" hidden="1">
      <c r="B9453" s="2"/>
      <c r="C9453" s="2"/>
    </row>
    <row r="9454" spans="2:3" hidden="1">
      <c r="B9454" s="2"/>
      <c r="C9454" s="2"/>
    </row>
    <row r="9455" spans="2:3" hidden="1">
      <c r="B9455" s="2"/>
      <c r="C9455" s="2"/>
    </row>
    <row r="9456" spans="2:3" hidden="1">
      <c r="B9456" s="2"/>
      <c r="C9456" s="2"/>
    </row>
    <row r="9457" spans="2:3" hidden="1">
      <c r="B9457" s="2"/>
      <c r="C9457" s="2"/>
    </row>
    <row r="9458" spans="2:3" hidden="1">
      <c r="B9458" s="2"/>
      <c r="C9458" s="2"/>
    </row>
    <row r="9459" spans="2:3" hidden="1">
      <c r="B9459" s="2"/>
      <c r="C9459" s="2"/>
    </row>
    <row r="9460" spans="2:3" hidden="1">
      <c r="B9460" s="2"/>
      <c r="C9460" s="2"/>
    </row>
    <row r="9461" spans="2:3" hidden="1">
      <c r="B9461" s="2"/>
      <c r="C9461" s="2"/>
    </row>
    <row r="9462" spans="2:3" hidden="1">
      <c r="B9462" s="2"/>
      <c r="C9462" s="2"/>
    </row>
    <row r="9463" spans="2:3" hidden="1">
      <c r="B9463" s="2"/>
      <c r="C9463" s="2"/>
    </row>
    <row r="9464" spans="2:3" hidden="1">
      <c r="B9464" s="2"/>
      <c r="C9464" s="2"/>
    </row>
    <row r="9465" spans="2:3" hidden="1">
      <c r="B9465" s="2"/>
      <c r="C9465" s="2"/>
    </row>
    <row r="9466" spans="2:3" hidden="1">
      <c r="B9466" s="2"/>
      <c r="C9466" s="2"/>
    </row>
    <row r="9467" spans="2:3" hidden="1">
      <c r="B9467" s="2"/>
      <c r="C9467" s="2"/>
    </row>
    <row r="9468" spans="2:3" hidden="1">
      <c r="B9468" s="2"/>
      <c r="C9468" s="2"/>
    </row>
    <row r="9469" spans="2:3" hidden="1">
      <c r="B9469" s="2"/>
      <c r="C9469" s="2"/>
    </row>
    <row r="9470" spans="2:3" hidden="1">
      <c r="B9470" s="2"/>
      <c r="C9470" s="2"/>
    </row>
    <row r="9471" spans="2:3" hidden="1">
      <c r="B9471" s="2"/>
      <c r="C9471" s="2"/>
    </row>
    <row r="9472" spans="2:3" hidden="1">
      <c r="B9472" s="2"/>
      <c r="C9472" s="2"/>
    </row>
    <row r="9473" spans="2:3" hidden="1">
      <c r="B9473" s="2"/>
      <c r="C9473" s="2"/>
    </row>
    <row r="9474" spans="2:3" hidden="1">
      <c r="B9474" s="2"/>
      <c r="C9474" s="2"/>
    </row>
    <row r="9475" spans="2:3" hidden="1">
      <c r="B9475" s="2"/>
      <c r="C9475" s="2"/>
    </row>
    <row r="9476" spans="2:3" hidden="1">
      <c r="B9476" s="2"/>
      <c r="C9476" s="2"/>
    </row>
    <row r="9477" spans="2:3" hidden="1">
      <c r="B9477" s="2"/>
      <c r="C9477" s="2"/>
    </row>
    <row r="9478" spans="2:3" hidden="1">
      <c r="B9478" s="2"/>
      <c r="C9478" s="2"/>
    </row>
    <row r="9479" spans="2:3" hidden="1">
      <c r="B9479" s="2"/>
      <c r="C9479" s="2"/>
    </row>
    <row r="9480" spans="2:3" hidden="1">
      <c r="B9480" s="2"/>
      <c r="C9480" s="2"/>
    </row>
    <row r="9481" spans="2:3" hidden="1">
      <c r="B9481" s="2"/>
      <c r="C9481" s="2"/>
    </row>
    <row r="9482" spans="2:3" hidden="1">
      <c r="B9482" s="2"/>
      <c r="C9482" s="2"/>
    </row>
    <row r="9483" spans="2:3" hidden="1">
      <c r="B9483" s="2"/>
      <c r="C9483" s="2"/>
    </row>
    <row r="9484" spans="2:3" hidden="1">
      <c r="B9484" s="2"/>
      <c r="C9484" s="2"/>
    </row>
    <row r="9485" spans="2:3" hidden="1">
      <c r="B9485" s="2"/>
      <c r="C9485" s="2"/>
    </row>
    <row r="9486" spans="2:3" hidden="1">
      <c r="B9486" s="2"/>
      <c r="C9486" s="2"/>
    </row>
    <row r="9487" spans="2:3" hidden="1">
      <c r="B9487" s="2"/>
      <c r="C9487" s="2"/>
    </row>
    <row r="9488" spans="2:3" hidden="1">
      <c r="B9488" s="2"/>
      <c r="C9488" s="2"/>
    </row>
    <row r="9489" spans="2:3" hidden="1">
      <c r="B9489" s="2"/>
      <c r="C9489" s="2"/>
    </row>
    <row r="9490" spans="2:3" hidden="1">
      <c r="B9490" s="2"/>
      <c r="C9490" s="2"/>
    </row>
    <row r="9491" spans="2:3" hidden="1">
      <c r="B9491" s="2"/>
      <c r="C9491" s="2"/>
    </row>
    <row r="9492" spans="2:3" hidden="1">
      <c r="B9492" s="2"/>
      <c r="C9492" s="2"/>
    </row>
    <row r="9493" spans="2:3" hidden="1">
      <c r="B9493" s="2"/>
      <c r="C9493" s="2"/>
    </row>
    <row r="9494" spans="2:3" hidden="1">
      <c r="B9494" s="2"/>
      <c r="C9494" s="2"/>
    </row>
    <row r="9495" spans="2:3" hidden="1">
      <c r="B9495" s="2"/>
      <c r="C9495" s="2"/>
    </row>
    <row r="9496" spans="2:3" hidden="1">
      <c r="B9496" s="2"/>
      <c r="C9496" s="2"/>
    </row>
    <row r="9497" spans="2:3" hidden="1">
      <c r="B9497" s="2"/>
      <c r="C9497" s="2"/>
    </row>
    <row r="9498" spans="2:3" hidden="1">
      <c r="B9498" s="2"/>
      <c r="C9498" s="2"/>
    </row>
    <row r="9499" spans="2:3" hidden="1">
      <c r="B9499" s="2"/>
      <c r="C9499" s="2"/>
    </row>
    <row r="9500" spans="2:3" hidden="1">
      <c r="B9500" s="2"/>
      <c r="C9500" s="2"/>
    </row>
    <row r="9501" spans="2:3" hidden="1">
      <c r="B9501" s="2"/>
      <c r="C9501" s="2"/>
    </row>
    <row r="9502" spans="2:3" hidden="1">
      <c r="B9502" s="2"/>
      <c r="C9502" s="2"/>
    </row>
    <row r="9503" spans="2:3" hidden="1">
      <c r="B9503" s="2"/>
      <c r="C9503" s="2"/>
    </row>
    <row r="9504" spans="2:3" hidden="1">
      <c r="B9504" s="2"/>
      <c r="C9504" s="2"/>
    </row>
    <row r="9505" spans="2:3" hidden="1">
      <c r="B9505" s="2"/>
      <c r="C9505" s="2"/>
    </row>
    <row r="9506" spans="2:3" hidden="1">
      <c r="B9506" s="2"/>
      <c r="C9506" s="2"/>
    </row>
    <row r="9507" spans="2:3" hidden="1">
      <c r="B9507" s="2"/>
      <c r="C9507" s="2"/>
    </row>
    <row r="9508" spans="2:3" hidden="1">
      <c r="B9508" s="2"/>
      <c r="C9508" s="2"/>
    </row>
    <row r="9509" spans="2:3" hidden="1">
      <c r="B9509" s="2"/>
      <c r="C9509" s="2"/>
    </row>
    <row r="9510" spans="2:3" hidden="1">
      <c r="B9510" s="2"/>
      <c r="C9510" s="2"/>
    </row>
    <row r="9511" spans="2:3" hidden="1">
      <c r="B9511" s="2"/>
      <c r="C9511" s="2"/>
    </row>
    <row r="9512" spans="2:3" hidden="1">
      <c r="B9512" s="2"/>
      <c r="C9512" s="2"/>
    </row>
    <row r="9513" spans="2:3" hidden="1">
      <c r="B9513" s="2"/>
      <c r="C9513" s="2"/>
    </row>
    <row r="9514" spans="2:3" hidden="1">
      <c r="B9514" s="2"/>
      <c r="C9514" s="2"/>
    </row>
    <row r="9515" spans="2:3" hidden="1">
      <c r="B9515" s="2"/>
      <c r="C9515" s="2"/>
    </row>
    <row r="9516" spans="2:3" hidden="1">
      <c r="B9516" s="2"/>
      <c r="C9516" s="2"/>
    </row>
    <row r="9517" spans="2:3" hidden="1">
      <c r="B9517" s="2"/>
      <c r="C9517" s="2"/>
    </row>
    <row r="9518" spans="2:3" hidden="1">
      <c r="B9518" s="2"/>
      <c r="C9518" s="2"/>
    </row>
    <row r="9519" spans="2:3" hidden="1">
      <c r="B9519" s="2"/>
      <c r="C9519" s="2"/>
    </row>
    <row r="9520" spans="2:3" hidden="1">
      <c r="B9520" s="2"/>
      <c r="C9520" s="2"/>
    </row>
    <row r="9521" spans="2:3" hidden="1">
      <c r="B9521" s="2"/>
      <c r="C9521" s="2"/>
    </row>
    <row r="9522" spans="2:3" hidden="1">
      <c r="B9522" s="2"/>
      <c r="C9522" s="2"/>
    </row>
    <row r="9523" spans="2:3" hidden="1">
      <c r="B9523" s="2"/>
      <c r="C9523" s="2"/>
    </row>
    <row r="9524" spans="2:3" hidden="1">
      <c r="B9524" s="2"/>
      <c r="C9524" s="2"/>
    </row>
    <row r="9525" spans="2:3" hidden="1">
      <c r="B9525" s="2"/>
      <c r="C9525" s="2"/>
    </row>
    <row r="9526" spans="2:3" hidden="1">
      <c r="B9526" s="2"/>
      <c r="C9526" s="2"/>
    </row>
    <row r="9527" spans="2:3" hidden="1">
      <c r="B9527" s="2"/>
      <c r="C9527" s="2"/>
    </row>
    <row r="9528" spans="2:3" hidden="1">
      <c r="B9528" s="2"/>
      <c r="C9528" s="2"/>
    </row>
    <row r="9529" spans="2:3" hidden="1">
      <c r="B9529" s="2"/>
      <c r="C9529" s="2"/>
    </row>
    <row r="9530" spans="2:3" hidden="1">
      <c r="B9530" s="2"/>
      <c r="C9530" s="2"/>
    </row>
    <row r="9531" spans="2:3" hidden="1">
      <c r="B9531" s="2"/>
      <c r="C9531" s="2"/>
    </row>
    <row r="9532" spans="2:3" hidden="1">
      <c r="B9532" s="2"/>
      <c r="C9532" s="2"/>
    </row>
    <row r="9533" spans="2:3" hidden="1">
      <c r="B9533" s="2"/>
      <c r="C9533" s="2"/>
    </row>
    <row r="9534" spans="2:3" hidden="1">
      <c r="B9534" s="2"/>
      <c r="C9534" s="2"/>
    </row>
    <row r="9535" spans="2:3" hidden="1">
      <c r="B9535" s="2"/>
      <c r="C9535" s="2"/>
    </row>
    <row r="9536" spans="2:3" hidden="1">
      <c r="B9536" s="2"/>
      <c r="C9536" s="2"/>
    </row>
    <row r="9537" spans="2:3" hidden="1">
      <c r="B9537" s="2"/>
      <c r="C9537" s="2"/>
    </row>
    <row r="9538" spans="2:3" hidden="1">
      <c r="B9538" s="2"/>
      <c r="C9538" s="2"/>
    </row>
    <row r="9539" spans="2:3" hidden="1">
      <c r="B9539" s="2"/>
      <c r="C9539" s="2"/>
    </row>
    <row r="9540" spans="2:3" hidden="1">
      <c r="B9540" s="2"/>
      <c r="C9540" s="2"/>
    </row>
    <row r="9541" spans="2:3" hidden="1">
      <c r="B9541" s="2"/>
      <c r="C9541" s="2"/>
    </row>
    <row r="9542" spans="2:3" hidden="1">
      <c r="B9542" s="2"/>
      <c r="C9542" s="2"/>
    </row>
    <row r="9543" spans="2:3" hidden="1">
      <c r="B9543" s="2"/>
      <c r="C9543" s="2"/>
    </row>
    <row r="9544" spans="2:3" hidden="1">
      <c r="B9544" s="2"/>
      <c r="C9544" s="2"/>
    </row>
    <row r="9545" spans="2:3" hidden="1">
      <c r="B9545" s="2"/>
      <c r="C9545" s="2"/>
    </row>
    <row r="9546" spans="2:3" hidden="1">
      <c r="B9546" s="2"/>
      <c r="C9546" s="2"/>
    </row>
    <row r="9547" spans="2:3" hidden="1">
      <c r="B9547" s="2"/>
      <c r="C9547" s="2"/>
    </row>
    <row r="9548" spans="2:3" hidden="1">
      <c r="B9548" s="2"/>
      <c r="C9548" s="2"/>
    </row>
    <row r="9549" spans="2:3" hidden="1">
      <c r="B9549" s="2"/>
      <c r="C9549" s="2"/>
    </row>
    <row r="9550" spans="2:3" hidden="1">
      <c r="B9550" s="2"/>
      <c r="C9550" s="2"/>
    </row>
    <row r="9551" spans="2:3" hidden="1">
      <c r="B9551" s="2"/>
      <c r="C9551" s="2"/>
    </row>
    <row r="9552" spans="2:3" hidden="1">
      <c r="B9552" s="2"/>
      <c r="C9552" s="2"/>
    </row>
    <row r="9553" spans="2:3" hidden="1">
      <c r="B9553" s="2"/>
      <c r="C9553" s="2"/>
    </row>
    <row r="9554" spans="2:3" hidden="1">
      <c r="B9554" s="2"/>
      <c r="C9554" s="2"/>
    </row>
    <row r="9555" spans="2:3" hidden="1">
      <c r="B9555" s="2"/>
      <c r="C9555" s="2"/>
    </row>
    <row r="9556" spans="2:3" hidden="1">
      <c r="B9556" s="2"/>
      <c r="C9556" s="2"/>
    </row>
    <row r="9557" spans="2:3" hidden="1">
      <c r="B9557" s="2"/>
      <c r="C9557" s="2"/>
    </row>
    <row r="9558" spans="2:3" hidden="1">
      <c r="B9558" s="2"/>
      <c r="C9558" s="2"/>
    </row>
    <row r="9559" spans="2:3" hidden="1">
      <c r="B9559" s="2"/>
      <c r="C9559" s="2"/>
    </row>
    <row r="9560" spans="2:3" hidden="1">
      <c r="B9560" s="2"/>
      <c r="C9560" s="2"/>
    </row>
    <row r="9561" spans="2:3" hidden="1">
      <c r="B9561" s="2"/>
      <c r="C9561" s="2"/>
    </row>
    <row r="9562" spans="2:3" hidden="1">
      <c r="B9562" s="2"/>
      <c r="C9562" s="2"/>
    </row>
    <row r="9563" spans="2:3" hidden="1">
      <c r="B9563" s="2"/>
      <c r="C9563" s="2"/>
    </row>
    <row r="9564" spans="2:3" hidden="1">
      <c r="B9564" s="2"/>
      <c r="C9564" s="2"/>
    </row>
    <row r="9565" spans="2:3" hidden="1">
      <c r="B9565" s="2"/>
      <c r="C9565" s="2"/>
    </row>
    <row r="9566" spans="2:3" hidden="1">
      <c r="B9566" s="2"/>
      <c r="C9566" s="2"/>
    </row>
    <row r="9567" spans="2:3" hidden="1">
      <c r="B9567" s="2"/>
      <c r="C9567" s="2"/>
    </row>
    <row r="9568" spans="2:3" hidden="1">
      <c r="B9568" s="2"/>
      <c r="C9568" s="2"/>
    </row>
    <row r="9569" spans="2:3" hidden="1">
      <c r="B9569" s="2"/>
      <c r="C9569" s="2"/>
    </row>
    <row r="9570" spans="2:3" hidden="1">
      <c r="B9570" s="2"/>
      <c r="C9570" s="2"/>
    </row>
    <row r="9571" spans="2:3" hidden="1">
      <c r="B9571" s="2"/>
      <c r="C9571" s="2"/>
    </row>
    <row r="9572" spans="2:3" hidden="1">
      <c r="B9572" s="2"/>
      <c r="C9572" s="2"/>
    </row>
    <row r="9573" spans="2:3" hidden="1">
      <c r="B9573" s="2"/>
      <c r="C9573" s="2"/>
    </row>
    <row r="9574" spans="2:3" hidden="1">
      <c r="B9574" s="2"/>
      <c r="C9574" s="2"/>
    </row>
    <row r="9575" spans="2:3" hidden="1">
      <c r="B9575" s="2"/>
      <c r="C9575" s="2"/>
    </row>
    <row r="9576" spans="2:3" hidden="1">
      <c r="B9576" s="2"/>
      <c r="C9576" s="2"/>
    </row>
    <row r="9577" spans="2:3" hidden="1">
      <c r="B9577" s="2"/>
      <c r="C9577" s="2"/>
    </row>
    <row r="9578" spans="2:3" hidden="1">
      <c r="B9578" s="2"/>
      <c r="C9578" s="2"/>
    </row>
    <row r="9579" spans="2:3" hidden="1">
      <c r="B9579" s="2"/>
      <c r="C9579" s="2"/>
    </row>
    <row r="9580" spans="2:3" hidden="1">
      <c r="B9580" s="2"/>
      <c r="C9580" s="2"/>
    </row>
    <row r="9581" spans="2:3" hidden="1">
      <c r="B9581" s="2"/>
      <c r="C9581" s="2"/>
    </row>
    <row r="9582" spans="2:3" hidden="1">
      <c r="B9582" s="2"/>
      <c r="C9582" s="2"/>
    </row>
    <row r="9583" spans="2:3" hidden="1">
      <c r="B9583" s="2"/>
      <c r="C9583" s="2"/>
    </row>
    <row r="9584" spans="2:3" hidden="1">
      <c r="B9584" s="2"/>
      <c r="C9584" s="2"/>
    </row>
    <row r="9585" spans="2:3" hidden="1">
      <c r="B9585" s="2"/>
      <c r="C9585" s="2"/>
    </row>
    <row r="9586" spans="2:3" hidden="1">
      <c r="B9586" s="2"/>
      <c r="C9586" s="2"/>
    </row>
    <row r="9587" spans="2:3" hidden="1">
      <c r="B9587" s="2"/>
      <c r="C9587" s="2"/>
    </row>
    <row r="9588" spans="2:3" hidden="1">
      <c r="B9588" s="2"/>
      <c r="C9588" s="2"/>
    </row>
    <row r="9589" spans="2:3" hidden="1">
      <c r="B9589" s="2"/>
      <c r="C9589" s="2"/>
    </row>
    <row r="9590" spans="2:3" hidden="1">
      <c r="B9590" s="2"/>
      <c r="C9590" s="2"/>
    </row>
    <row r="9591" spans="2:3" hidden="1">
      <c r="B9591" s="2"/>
      <c r="C9591" s="2"/>
    </row>
    <row r="9592" spans="2:3" hidden="1">
      <c r="B9592" s="2"/>
      <c r="C9592" s="2"/>
    </row>
    <row r="9593" spans="2:3" hidden="1">
      <c r="B9593" s="2"/>
      <c r="C9593" s="2"/>
    </row>
    <row r="9594" spans="2:3" hidden="1">
      <c r="B9594" s="2"/>
      <c r="C9594" s="2"/>
    </row>
    <row r="9595" spans="2:3" hidden="1">
      <c r="B9595" s="2"/>
      <c r="C9595" s="2"/>
    </row>
    <row r="9596" spans="2:3" hidden="1">
      <c r="B9596" s="2"/>
      <c r="C9596" s="2"/>
    </row>
    <row r="9597" spans="2:3" hidden="1">
      <c r="B9597" s="2"/>
      <c r="C9597" s="2"/>
    </row>
    <row r="9598" spans="2:3" hidden="1">
      <c r="B9598" s="2"/>
      <c r="C9598" s="2"/>
    </row>
    <row r="9599" spans="2:3" hidden="1">
      <c r="B9599" s="2"/>
      <c r="C9599" s="2"/>
    </row>
    <row r="9600" spans="2:3" hidden="1">
      <c r="B9600" s="2"/>
      <c r="C9600" s="2"/>
    </row>
    <row r="9601" spans="2:3" hidden="1">
      <c r="B9601" s="2"/>
      <c r="C9601" s="2"/>
    </row>
    <row r="9602" spans="2:3" hidden="1">
      <c r="B9602" s="2"/>
      <c r="C9602" s="2"/>
    </row>
    <row r="9603" spans="2:3" hidden="1">
      <c r="B9603" s="2"/>
      <c r="C9603" s="2"/>
    </row>
    <row r="9604" spans="2:3" hidden="1">
      <c r="B9604" s="2"/>
      <c r="C9604" s="2"/>
    </row>
    <row r="9605" spans="2:3" hidden="1">
      <c r="B9605" s="2"/>
      <c r="C9605" s="2"/>
    </row>
    <row r="9606" spans="2:3" hidden="1">
      <c r="B9606" s="2"/>
      <c r="C9606" s="2"/>
    </row>
    <row r="9607" spans="2:3" hidden="1">
      <c r="B9607" s="2"/>
      <c r="C9607" s="2"/>
    </row>
    <row r="9608" spans="2:3" hidden="1">
      <c r="B9608" s="2"/>
      <c r="C9608" s="2"/>
    </row>
    <row r="9609" spans="2:3" hidden="1">
      <c r="B9609" s="2"/>
      <c r="C9609" s="2"/>
    </row>
    <row r="9610" spans="2:3" hidden="1">
      <c r="B9610" s="2"/>
      <c r="C9610" s="2"/>
    </row>
    <row r="9611" spans="2:3" hidden="1">
      <c r="B9611" s="2"/>
      <c r="C9611" s="2"/>
    </row>
    <row r="9612" spans="2:3" hidden="1">
      <c r="B9612" s="2"/>
      <c r="C9612" s="2"/>
    </row>
    <row r="9613" spans="2:3" hidden="1">
      <c r="B9613" s="2"/>
      <c r="C9613" s="2"/>
    </row>
    <row r="9614" spans="2:3" hidden="1">
      <c r="B9614" s="2"/>
      <c r="C9614" s="2"/>
    </row>
    <row r="9615" spans="2:3" hidden="1">
      <c r="B9615" s="2"/>
      <c r="C9615" s="2"/>
    </row>
    <row r="9616" spans="2:3" hidden="1">
      <c r="B9616" s="2"/>
      <c r="C9616" s="2"/>
    </row>
    <row r="9617" spans="2:3" hidden="1">
      <c r="B9617" s="2"/>
      <c r="C9617" s="2"/>
    </row>
    <row r="9618" spans="2:3" hidden="1">
      <c r="B9618" s="2"/>
      <c r="C9618" s="2"/>
    </row>
    <row r="9619" spans="2:3" hidden="1">
      <c r="B9619" s="2"/>
      <c r="C9619" s="2"/>
    </row>
    <row r="9620" spans="2:3" hidden="1">
      <c r="B9620" s="2"/>
      <c r="C9620" s="2"/>
    </row>
    <row r="9621" spans="2:3" hidden="1">
      <c r="B9621" s="2"/>
      <c r="C9621" s="2"/>
    </row>
    <row r="9622" spans="2:3" hidden="1">
      <c r="B9622" s="2"/>
      <c r="C9622" s="2"/>
    </row>
    <row r="9623" spans="2:3" hidden="1">
      <c r="B9623" s="2"/>
      <c r="C9623" s="2"/>
    </row>
    <row r="9624" spans="2:3" hidden="1">
      <c r="B9624" s="2"/>
      <c r="C9624" s="2"/>
    </row>
    <row r="9625" spans="2:3" hidden="1">
      <c r="B9625" s="2"/>
      <c r="C9625" s="2"/>
    </row>
    <row r="9626" spans="2:3" hidden="1">
      <c r="B9626" s="2"/>
      <c r="C9626" s="2"/>
    </row>
    <row r="9627" spans="2:3" hidden="1">
      <c r="B9627" s="2"/>
      <c r="C9627" s="2"/>
    </row>
    <row r="9628" spans="2:3" hidden="1">
      <c r="B9628" s="2"/>
      <c r="C9628" s="2"/>
    </row>
    <row r="9629" spans="2:3" hidden="1">
      <c r="B9629" s="2"/>
      <c r="C9629" s="2"/>
    </row>
    <row r="9630" spans="2:3" hidden="1">
      <c r="B9630" s="2"/>
      <c r="C9630" s="2"/>
    </row>
    <row r="9631" spans="2:3" hidden="1">
      <c r="B9631" s="2"/>
      <c r="C9631" s="2"/>
    </row>
    <row r="9632" spans="2:3" hidden="1">
      <c r="B9632" s="2"/>
      <c r="C9632" s="2"/>
    </row>
    <row r="9633" spans="2:3" hidden="1">
      <c r="B9633" s="2"/>
      <c r="C9633" s="2"/>
    </row>
    <row r="9634" spans="2:3" hidden="1">
      <c r="B9634" s="2"/>
      <c r="C9634" s="2"/>
    </row>
    <row r="9635" spans="2:3" hidden="1">
      <c r="B9635" s="2"/>
      <c r="C9635" s="2"/>
    </row>
    <row r="9636" spans="2:3" hidden="1">
      <c r="B9636" s="2"/>
      <c r="C9636" s="2"/>
    </row>
    <row r="9637" spans="2:3" hidden="1">
      <c r="B9637" s="2"/>
      <c r="C9637" s="2"/>
    </row>
    <row r="9638" spans="2:3" hidden="1">
      <c r="B9638" s="2"/>
      <c r="C9638" s="2"/>
    </row>
    <row r="9639" spans="2:3" hidden="1">
      <c r="B9639" s="2"/>
      <c r="C9639" s="2"/>
    </row>
    <row r="9640" spans="2:3" hidden="1">
      <c r="B9640" s="2"/>
      <c r="C9640" s="2"/>
    </row>
    <row r="9641" spans="2:3" hidden="1">
      <c r="B9641" s="2"/>
      <c r="C9641" s="2"/>
    </row>
    <row r="9642" spans="2:3" hidden="1">
      <c r="B9642" s="2"/>
      <c r="C9642" s="2"/>
    </row>
    <row r="9643" spans="2:3" hidden="1">
      <c r="B9643" s="2"/>
      <c r="C9643" s="2"/>
    </row>
    <row r="9644" spans="2:3" hidden="1">
      <c r="B9644" s="2"/>
      <c r="C9644" s="2"/>
    </row>
    <row r="9645" spans="2:3" hidden="1">
      <c r="B9645" s="2"/>
      <c r="C9645" s="2"/>
    </row>
    <row r="9646" spans="2:3" hidden="1">
      <c r="B9646" s="2"/>
      <c r="C9646" s="2"/>
    </row>
    <row r="9647" spans="2:3" hidden="1">
      <c r="B9647" s="2"/>
      <c r="C9647" s="2"/>
    </row>
    <row r="9648" spans="2:3" hidden="1">
      <c r="B9648" s="2"/>
      <c r="C9648" s="2"/>
    </row>
    <row r="9649" spans="2:3" hidden="1">
      <c r="B9649" s="2"/>
      <c r="C9649" s="2"/>
    </row>
    <row r="9650" spans="2:3" hidden="1">
      <c r="B9650" s="2"/>
      <c r="C9650" s="2"/>
    </row>
    <row r="9651" spans="2:3" hidden="1">
      <c r="B9651" s="2"/>
      <c r="C9651" s="2"/>
    </row>
    <row r="9652" spans="2:3" hidden="1">
      <c r="B9652" s="2"/>
      <c r="C9652" s="2"/>
    </row>
    <row r="9653" spans="2:3" hidden="1">
      <c r="B9653" s="2"/>
      <c r="C9653" s="2"/>
    </row>
    <row r="9654" spans="2:3" hidden="1">
      <c r="B9654" s="2"/>
      <c r="C9654" s="2"/>
    </row>
    <row r="9655" spans="2:3" hidden="1">
      <c r="B9655" s="2"/>
      <c r="C9655" s="2"/>
    </row>
    <row r="9656" spans="2:3" hidden="1">
      <c r="B9656" s="2"/>
      <c r="C9656" s="2"/>
    </row>
    <row r="9657" spans="2:3" hidden="1">
      <c r="B9657" s="2"/>
      <c r="C9657" s="2"/>
    </row>
    <row r="9658" spans="2:3" hidden="1">
      <c r="B9658" s="2"/>
      <c r="C9658" s="2"/>
    </row>
    <row r="9659" spans="2:3" hidden="1">
      <c r="B9659" s="2"/>
      <c r="C9659" s="2"/>
    </row>
    <row r="9660" spans="2:3" hidden="1">
      <c r="B9660" s="2"/>
      <c r="C9660" s="2"/>
    </row>
    <row r="9661" spans="2:3" hidden="1">
      <c r="B9661" s="2"/>
      <c r="C9661" s="2"/>
    </row>
    <row r="9662" spans="2:3" hidden="1">
      <c r="B9662" s="2"/>
      <c r="C9662" s="2"/>
    </row>
    <row r="9663" spans="2:3" hidden="1">
      <c r="B9663" s="2"/>
      <c r="C9663" s="2"/>
    </row>
    <row r="9664" spans="2:3" hidden="1">
      <c r="B9664" s="2"/>
      <c r="C9664" s="2"/>
    </row>
    <row r="9665" spans="2:3" hidden="1">
      <c r="B9665" s="2"/>
      <c r="C9665" s="2"/>
    </row>
    <row r="9666" spans="2:3" hidden="1">
      <c r="B9666" s="2"/>
      <c r="C9666" s="2"/>
    </row>
    <row r="9667" spans="2:3" hidden="1">
      <c r="B9667" s="2"/>
      <c r="C9667" s="2"/>
    </row>
    <row r="9668" spans="2:3" hidden="1">
      <c r="B9668" s="2"/>
      <c r="C9668" s="2"/>
    </row>
    <row r="9669" spans="2:3" hidden="1">
      <c r="B9669" s="2"/>
      <c r="C9669" s="2"/>
    </row>
    <row r="9670" spans="2:3" hidden="1">
      <c r="B9670" s="2"/>
      <c r="C9670" s="2"/>
    </row>
    <row r="9671" spans="2:3" hidden="1">
      <c r="B9671" s="2"/>
      <c r="C9671" s="2"/>
    </row>
    <row r="9672" spans="2:3" hidden="1">
      <c r="B9672" s="2"/>
      <c r="C9672" s="2"/>
    </row>
    <row r="9673" spans="2:3" hidden="1">
      <c r="B9673" s="2"/>
      <c r="C9673" s="2"/>
    </row>
    <row r="9674" spans="2:3" hidden="1">
      <c r="B9674" s="2"/>
      <c r="C9674" s="2"/>
    </row>
    <row r="9675" spans="2:3" hidden="1">
      <c r="B9675" s="2"/>
      <c r="C9675" s="2"/>
    </row>
    <row r="9676" spans="2:3" hidden="1">
      <c r="B9676" s="2"/>
      <c r="C9676" s="2"/>
    </row>
    <row r="9677" spans="2:3" hidden="1">
      <c r="B9677" s="2"/>
      <c r="C9677" s="2"/>
    </row>
    <row r="9678" spans="2:3" hidden="1">
      <c r="B9678" s="2"/>
      <c r="C9678" s="2"/>
    </row>
    <row r="9679" spans="2:3" hidden="1">
      <c r="B9679" s="2"/>
      <c r="C9679" s="2"/>
    </row>
    <row r="9680" spans="2:3" hidden="1">
      <c r="B9680" s="2"/>
      <c r="C9680" s="2"/>
    </row>
    <row r="9681" spans="2:3" hidden="1">
      <c r="B9681" s="2"/>
      <c r="C9681" s="2"/>
    </row>
    <row r="9682" spans="2:3" hidden="1">
      <c r="B9682" s="2"/>
      <c r="C9682" s="2"/>
    </row>
    <row r="9683" spans="2:3" hidden="1">
      <c r="B9683" s="2"/>
      <c r="C9683" s="2"/>
    </row>
    <row r="9684" spans="2:3" hidden="1">
      <c r="B9684" s="2"/>
      <c r="C9684" s="2"/>
    </row>
    <row r="9685" spans="2:3" hidden="1">
      <c r="B9685" s="2"/>
      <c r="C9685" s="2"/>
    </row>
    <row r="9686" spans="2:3" hidden="1">
      <c r="B9686" s="2"/>
      <c r="C9686" s="2"/>
    </row>
    <row r="9687" spans="2:3" hidden="1">
      <c r="B9687" s="2"/>
      <c r="C9687" s="2"/>
    </row>
    <row r="9688" spans="2:3" hidden="1">
      <c r="B9688" s="2"/>
      <c r="C9688" s="2"/>
    </row>
    <row r="9689" spans="2:3" hidden="1">
      <c r="B9689" s="2"/>
      <c r="C9689" s="2"/>
    </row>
    <row r="9690" spans="2:3" hidden="1">
      <c r="B9690" s="2"/>
      <c r="C9690" s="2"/>
    </row>
    <row r="9691" spans="2:3" hidden="1">
      <c r="B9691" s="2"/>
      <c r="C9691" s="2"/>
    </row>
    <row r="9692" spans="2:3" hidden="1">
      <c r="B9692" s="2"/>
      <c r="C9692" s="2"/>
    </row>
    <row r="9693" spans="2:3" hidden="1">
      <c r="B9693" s="2"/>
      <c r="C9693" s="2"/>
    </row>
    <row r="9694" spans="2:3" hidden="1">
      <c r="B9694" s="2"/>
      <c r="C9694" s="2"/>
    </row>
    <row r="9695" spans="2:3" hidden="1">
      <c r="B9695" s="2"/>
      <c r="C9695" s="2"/>
    </row>
    <row r="9696" spans="2:3" hidden="1">
      <c r="B9696" s="2"/>
      <c r="C9696" s="2"/>
    </row>
    <row r="9697" spans="2:3" hidden="1">
      <c r="B9697" s="2"/>
      <c r="C9697" s="2"/>
    </row>
    <row r="9698" spans="2:3" hidden="1">
      <c r="B9698" s="2"/>
      <c r="C9698" s="2"/>
    </row>
    <row r="9699" spans="2:3" hidden="1">
      <c r="B9699" s="2"/>
      <c r="C9699" s="2"/>
    </row>
    <row r="9700" spans="2:3" hidden="1">
      <c r="B9700" s="2"/>
      <c r="C9700" s="2"/>
    </row>
    <row r="9701" spans="2:3" hidden="1">
      <c r="B9701" s="2"/>
      <c r="C9701" s="2"/>
    </row>
    <row r="9702" spans="2:3" hidden="1">
      <c r="B9702" s="2"/>
      <c r="C9702" s="2"/>
    </row>
    <row r="9703" spans="2:3" hidden="1">
      <c r="B9703" s="2"/>
      <c r="C9703" s="2"/>
    </row>
    <row r="9704" spans="2:3" hidden="1">
      <c r="B9704" s="2"/>
      <c r="C9704" s="2"/>
    </row>
    <row r="9705" spans="2:3" hidden="1">
      <c r="B9705" s="2"/>
      <c r="C9705" s="2"/>
    </row>
    <row r="9706" spans="2:3" hidden="1">
      <c r="B9706" s="2"/>
      <c r="C9706" s="2"/>
    </row>
    <row r="9707" spans="2:3" hidden="1">
      <c r="B9707" s="2"/>
      <c r="C9707" s="2"/>
    </row>
    <row r="9708" spans="2:3" hidden="1">
      <c r="B9708" s="2"/>
      <c r="C9708" s="2"/>
    </row>
    <row r="9709" spans="2:3" hidden="1">
      <c r="B9709" s="2"/>
      <c r="C9709" s="2"/>
    </row>
    <row r="9710" spans="2:3" hidden="1">
      <c r="B9710" s="2"/>
      <c r="C9710" s="2"/>
    </row>
    <row r="9711" spans="2:3" hidden="1">
      <c r="B9711" s="2"/>
      <c r="C9711" s="2"/>
    </row>
    <row r="9712" spans="2:3" hidden="1">
      <c r="B9712" s="2"/>
      <c r="C9712" s="2"/>
    </row>
    <row r="9713" spans="2:3" hidden="1">
      <c r="B9713" s="2"/>
      <c r="C9713" s="2"/>
    </row>
    <row r="9714" spans="2:3" hidden="1">
      <c r="B9714" s="2"/>
      <c r="C9714" s="2"/>
    </row>
    <row r="9715" spans="2:3" hidden="1">
      <c r="B9715" s="2"/>
      <c r="C9715" s="2"/>
    </row>
    <row r="9716" spans="2:3" hidden="1">
      <c r="B9716" s="2"/>
      <c r="C9716" s="2"/>
    </row>
    <row r="9717" spans="2:3" hidden="1">
      <c r="B9717" s="2"/>
      <c r="C9717" s="2"/>
    </row>
    <row r="9718" spans="2:3" hidden="1">
      <c r="B9718" s="2"/>
      <c r="C9718" s="2"/>
    </row>
    <row r="9719" spans="2:3" hidden="1">
      <c r="B9719" s="2"/>
      <c r="C9719" s="2"/>
    </row>
    <row r="9720" spans="2:3" hidden="1">
      <c r="B9720" s="2"/>
      <c r="C9720" s="2"/>
    </row>
    <row r="9721" spans="2:3" hidden="1">
      <c r="B9721" s="2"/>
      <c r="C9721" s="2"/>
    </row>
    <row r="9722" spans="2:3" hidden="1">
      <c r="B9722" s="2"/>
      <c r="C9722" s="2"/>
    </row>
    <row r="9723" spans="2:3" hidden="1">
      <c r="B9723" s="2"/>
      <c r="C9723" s="2"/>
    </row>
    <row r="9724" spans="2:3" hidden="1">
      <c r="B9724" s="2"/>
      <c r="C9724" s="2"/>
    </row>
    <row r="9725" spans="2:3" hidden="1">
      <c r="B9725" s="2"/>
      <c r="C9725" s="2"/>
    </row>
    <row r="9726" spans="2:3" hidden="1">
      <c r="B9726" s="2"/>
      <c r="C9726" s="2"/>
    </row>
    <row r="9727" spans="2:3" hidden="1">
      <c r="B9727" s="2"/>
      <c r="C9727" s="2"/>
    </row>
    <row r="9728" spans="2:3" hidden="1">
      <c r="B9728" s="2"/>
      <c r="C9728" s="2"/>
    </row>
    <row r="9729" spans="2:3" hidden="1">
      <c r="B9729" s="2"/>
      <c r="C9729" s="2"/>
    </row>
    <row r="9730" spans="2:3" hidden="1">
      <c r="B9730" s="2"/>
      <c r="C9730" s="2"/>
    </row>
    <row r="9731" spans="2:3" hidden="1">
      <c r="B9731" s="2"/>
      <c r="C9731" s="2"/>
    </row>
    <row r="9732" spans="2:3" hidden="1">
      <c r="B9732" s="2"/>
      <c r="C9732" s="2"/>
    </row>
    <row r="9733" spans="2:3" hidden="1">
      <c r="B9733" s="2"/>
      <c r="C9733" s="2"/>
    </row>
    <row r="9734" spans="2:3" hidden="1">
      <c r="B9734" s="2"/>
      <c r="C9734" s="2"/>
    </row>
    <row r="9735" spans="2:3" hidden="1">
      <c r="B9735" s="2"/>
      <c r="C9735" s="2"/>
    </row>
    <row r="9736" spans="2:3" hidden="1">
      <c r="B9736" s="2"/>
      <c r="C9736" s="2"/>
    </row>
    <row r="9737" spans="2:3" hidden="1">
      <c r="B9737" s="2"/>
      <c r="C9737" s="2"/>
    </row>
    <row r="9738" spans="2:3" hidden="1">
      <c r="B9738" s="2"/>
      <c r="C9738" s="2"/>
    </row>
    <row r="9739" spans="2:3" hidden="1">
      <c r="B9739" s="2"/>
      <c r="C9739" s="2"/>
    </row>
    <row r="9740" spans="2:3" hidden="1">
      <c r="B9740" s="2"/>
      <c r="C9740" s="2"/>
    </row>
    <row r="9741" spans="2:3" hidden="1">
      <c r="B9741" s="2"/>
      <c r="C9741" s="2"/>
    </row>
    <row r="9742" spans="2:3" hidden="1">
      <c r="B9742" s="2"/>
      <c r="C9742" s="2"/>
    </row>
    <row r="9743" spans="2:3" hidden="1">
      <c r="B9743" s="2"/>
      <c r="C9743" s="2"/>
    </row>
    <row r="9744" spans="2:3" hidden="1">
      <c r="B9744" s="2"/>
      <c r="C9744" s="2"/>
    </row>
    <row r="9745" spans="2:3" hidden="1">
      <c r="B9745" s="2"/>
      <c r="C9745" s="2"/>
    </row>
    <row r="9746" spans="2:3" hidden="1">
      <c r="B9746" s="2"/>
      <c r="C9746" s="2"/>
    </row>
    <row r="9747" spans="2:3" hidden="1">
      <c r="B9747" s="2"/>
      <c r="C9747" s="2"/>
    </row>
    <row r="9748" spans="2:3" hidden="1">
      <c r="B9748" s="2"/>
      <c r="C9748" s="2"/>
    </row>
    <row r="9749" spans="2:3" hidden="1">
      <c r="B9749" s="2"/>
      <c r="C9749" s="2"/>
    </row>
    <row r="9750" spans="2:3" hidden="1">
      <c r="B9750" s="2"/>
      <c r="C9750" s="2"/>
    </row>
    <row r="9751" spans="2:3" hidden="1">
      <c r="B9751" s="2"/>
      <c r="C9751" s="2"/>
    </row>
    <row r="9752" spans="2:3" hidden="1">
      <c r="B9752" s="2"/>
      <c r="C9752" s="2"/>
    </row>
    <row r="9753" spans="2:3" hidden="1">
      <c r="B9753" s="2"/>
      <c r="C9753" s="2"/>
    </row>
    <row r="9754" spans="2:3" hidden="1">
      <c r="B9754" s="2"/>
      <c r="C9754" s="2"/>
    </row>
    <row r="9755" spans="2:3" hidden="1">
      <c r="B9755" s="2"/>
      <c r="C9755" s="2"/>
    </row>
    <row r="9756" spans="2:3" hidden="1">
      <c r="B9756" s="2"/>
      <c r="C9756" s="2"/>
    </row>
    <row r="9757" spans="2:3" hidden="1">
      <c r="B9757" s="2"/>
      <c r="C9757" s="2"/>
    </row>
    <row r="9758" spans="2:3" hidden="1">
      <c r="B9758" s="2"/>
      <c r="C9758" s="2"/>
    </row>
    <row r="9759" spans="2:3" hidden="1">
      <c r="B9759" s="2"/>
      <c r="C9759" s="2"/>
    </row>
    <row r="9760" spans="2:3" hidden="1">
      <c r="B9760" s="2"/>
      <c r="C9760" s="2"/>
    </row>
    <row r="9761" spans="2:3" hidden="1">
      <c r="B9761" s="2"/>
      <c r="C9761" s="2"/>
    </row>
    <row r="9762" spans="2:3" hidden="1">
      <c r="B9762" s="2"/>
      <c r="C9762" s="2"/>
    </row>
    <row r="9763" spans="2:3" hidden="1">
      <c r="B9763" s="2"/>
      <c r="C9763" s="2"/>
    </row>
    <row r="9764" spans="2:3" hidden="1">
      <c r="B9764" s="2"/>
      <c r="C9764" s="2"/>
    </row>
    <row r="9765" spans="2:3" hidden="1">
      <c r="B9765" s="2"/>
      <c r="C9765" s="2"/>
    </row>
    <row r="9766" spans="2:3" hidden="1">
      <c r="B9766" s="2"/>
      <c r="C9766" s="2"/>
    </row>
    <row r="9767" spans="2:3" hidden="1">
      <c r="B9767" s="2"/>
      <c r="C9767" s="2"/>
    </row>
    <row r="9768" spans="2:3" hidden="1">
      <c r="B9768" s="2"/>
      <c r="C9768" s="2"/>
    </row>
    <row r="9769" spans="2:3" hidden="1">
      <c r="B9769" s="2"/>
      <c r="C9769" s="2"/>
    </row>
    <row r="9770" spans="2:3" hidden="1">
      <c r="B9770" s="2"/>
      <c r="C9770" s="2"/>
    </row>
    <row r="9771" spans="2:3" hidden="1">
      <c r="B9771" s="2"/>
      <c r="C9771" s="2"/>
    </row>
    <row r="9772" spans="2:3" hidden="1">
      <c r="B9772" s="2"/>
      <c r="C9772" s="2"/>
    </row>
    <row r="9773" spans="2:3" hidden="1">
      <c r="B9773" s="2"/>
      <c r="C9773" s="2"/>
    </row>
    <row r="9774" spans="2:3" hidden="1">
      <c r="B9774" s="2"/>
      <c r="C9774" s="2"/>
    </row>
    <row r="9775" spans="2:3" hidden="1">
      <c r="B9775" s="2"/>
      <c r="C9775" s="2"/>
    </row>
    <row r="9776" spans="2:3" hidden="1">
      <c r="B9776" s="2"/>
      <c r="C9776" s="2"/>
    </row>
    <row r="9777" spans="2:3" hidden="1">
      <c r="B9777" s="2"/>
      <c r="C9777" s="2"/>
    </row>
    <row r="9778" spans="2:3" hidden="1">
      <c r="B9778" s="2"/>
      <c r="C9778" s="2"/>
    </row>
    <row r="9779" spans="2:3" hidden="1">
      <c r="B9779" s="2"/>
      <c r="C9779" s="2"/>
    </row>
    <row r="9780" spans="2:3" hidden="1">
      <c r="B9780" s="2"/>
      <c r="C9780" s="2"/>
    </row>
    <row r="9781" spans="2:3" hidden="1">
      <c r="B9781" s="2"/>
      <c r="C9781" s="2"/>
    </row>
    <row r="9782" spans="2:3" hidden="1">
      <c r="B9782" s="2"/>
      <c r="C9782" s="2"/>
    </row>
    <row r="9783" spans="2:3" hidden="1">
      <c r="B9783" s="2"/>
      <c r="C9783" s="2"/>
    </row>
    <row r="9784" spans="2:3" hidden="1">
      <c r="B9784" s="2"/>
      <c r="C9784" s="2"/>
    </row>
    <row r="9785" spans="2:3" hidden="1">
      <c r="B9785" s="2"/>
      <c r="C9785" s="2"/>
    </row>
    <row r="9786" spans="2:3" hidden="1">
      <c r="B9786" s="2"/>
      <c r="C9786" s="2"/>
    </row>
    <row r="9787" spans="2:3" hidden="1">
      <c r="B9787" s="2"/>
      <c r="C9787" s="2"/>
    </row>
    <row r="9788" spans="2:3" hidden="1">
      <c r="B9788" s="2"/>
      <c r="C9788" s="2"/>
    </row>
    <row r="9789" spans="2:3" hidden="1">
      <c r="B9789" s="2"/>
      <c r="C9789" s="2"/>
    </row>
    <row r="9790" spans="2:3" hidden="1">
      <c r="B9790" s="2"/>
      <c r="C9790" s="2"/>
    </row>
    <row r="9791" spans="2:3" hidden="1">
      <c r="B9791" s="2"/>
      <c r="C9791" s="2"/>
    </row>
    <row r="9792" spans="2:3" hidden="1">
      <c r="B9792" s="2"/>
      <c r="C9792" s="2"/>
    </row>
    <row r="9793" spans="2:3" hidden="1">
      <c r="B9793" s="2"/>
      <c r="C9793" s="2"/>
    </row>
    <row r="9794" spans="2:3" hidden="1">
      <c r="B9794" s="2"/>
      <c r="C9794" s="2"/>
    </row>
    <row r="9795" spans="2:3" hidden="1">
      <c r="B9795" s="2"/>
      <c r="C9795" s="2"/>
    </row>
    <row r="9796" spans="2:3" hidden="1">
      <c r="B9796" s="2"/>
      <c r="C9796" s="2"/>
    </row>
    <row r="9797" spans="2:3" hidden="1">
      <c r="B9797" s="2"/>
      <c r="C9797" s="2"/>
    </row>
    <row r="9798" spans="2:3" hidden="1">
      <c r="B9798" s="2"/>
      <c r="C9798" s="2"/>
    </row>
    <row r="9799" spans="2:3" hidden="1">
      <c r="B9799" s="2"/>
      <c r="C9799" s="2"/>
    </row>
    <row r="9800" spans="2:3" hidden="1">
      <c r="B9800" s="2"/>
      <c r="C9800" s="2"/>
    </row>
    <row r="9801" spans="2:3" hidden="1">
      <c r="B9801" s="2"/>
      <c r="C9801" s="2"/>
    </row>
    <row r="9802" spans="2:3" hidden="1">
      <c r="B9802" s="2"/>
      <c r="C9802" s="2"/>
    </row>
    <row r="9803" spans="2:3" hidden="1">
      <c r="B9803" s="2"/>
      <c r="C9803" s="2"/>
    </row>
    <row r="9804" spans="2:3" hidden="1">
      <c r="B9804" s="2"/>
      <c r="C9804" s="2"/>
    </row>
    <row r="9805" spans="2:3" hidden="1">
      <c r="B9805" s="2"/>
      <c r="C9805" s="2"/>
    </row>
    <row r="9806" spans="2:3" hidden="1">
      <c r="B9806" s="2"/>
      <c r="C9806" s="2"/>
    </row>
    <row r="9807" spans="2:3" hidden="1">
      <c r="B9807" s="2"/>
      <c r="C9807" s="2"/>
    </row>
    <row r="9808" spans="2:3" hidden="1">
      <c r="B9808" s="2"/>
      <c r="C9808" s="2"/>
    </row>
    <row r="9809" spans="2:3" hidden="1">
      <c r="B9809" s="2"/>
      <c r="C9809" s="2"/>
    </row>
    <row r="9810" spans="2:3" hidden="1">
      <c r="B9810" s="2"/>
      <c r="C9810" s="2"/>
    </row>
    <row r="9811" spans="2:3" hidden="1">
      <c r="B9811" s="2"/>
      <c r="C9811" s="2"/>
    </row>
    <row r="9812" spans="2:3" hidden="1">
      <c r="B9812" s="2"/>
      <c r="C9812" s="2"/>
    </row>
    <row r="9813" spans="2:3" hidden="1">
      <c r="B9813" s="2"/>
      <c r="C9813" s="2"/>
    </row>
    <row r="9814" spans="2:3" hidden="1">
      <c r="B9814" s="2"/>
      <c r="C9814" s="2"/>
    </row>
    <row r="9815" spans="2:3" hidden="1">
      <c r="B9815" s="2"/>
      <c r="C9815" s="2"/>
    </row>
    <row r="9816" spans="2:3" hidden="1">
      <c r="B9816" s="2"/>
      <c r="C9816" s="2"/>
    </row>
    <row r="9817" spans="2:3" hidden="1">
      <c r="B9817" s="2"/>
      <c r="C9817" s="2"/>
    </row>
    <row r="9818" spans="2:3" hidden="1">
      <c r="B9818" s="2"/>
      <c r="C9818" s="2"/>
    </row>
    <row r="9819" spans="2:3" hidden="1">
      <c r="B9819" s="2"/>
      <c r="C9819" s="2"/>
    </row>
    <row r="9820" spans="2:3" hidden="1">
      <c r="B9820" s="2"/>
      <c r="C9820" s="2"/>
    </row>
    <row r="9821" spans="2:3" hidden="1">
      <c r="B9821" s="2"/>
      <c r="C9821" s="2"/>
    </row>
    <row r="9822" spans="2:3" hidden="1">
      <c r="B9822" s="2"/>
      <c r="C9822" s="2"/>
    </row>
    <row r="9823" spans="2:3" hidden="1">
      <c r="B9823" s="2"/>
      <c r="C9823" s="2"/>
    </row>
    <row r="9824" spans="2:3" hidden="1">
      <c r="B9824" s="2"/>
      <c r="C9824" s="2"/>
    </row>
    <row r="9825" spans="2:3" hidden="1">
      <c r="B9825" s="2"/>
      <c r="C9825" s="2"/>
    </row>
    <row r="9826" spans="2:3" hidden="1">
      <c r="B9826" s="2"/>
      <c r="C9826" s="2"/>
    </row>
    <row r="9827" spans="2:3" hidden="1">
      <c r="B9827" s="2"/>
      <c r="C9827" s="2"/>
    </row>
    <row r="9828" spans="2:3" hidden="1">
      <c r="B9828" s="2"/>
      <c r="C9828" s="2"/>
    </row>
    <row r="9829" spans="2:3" hidden="1">
      <c r="B9829" s="2"/>
      <c r="C9829" s="2"/>
    </row>
    <row r="9830" spans="2:3" hidden="1">
      <c r="B9830" s="2"/>
      <c r="C9830" s="2"/>
    </row>
    <row r="9831" spans="2:3" hidden="1">
      <c r="B9831" s="2"/>
      <c r="C9831" s="2"/>
    </row>
    <row r="9832" spans="2:3" hidden="1">
      <c r="B9832" s="2"/>
      <c r="C9832" s="2"/>
    </row>
    <row r="9833" spans="2:3" hidden="1">
      <c r="B9833" s="2"/>
      <c r="C9833" s="2"/>
    </row>
    <row r="9834" spans="2:3" hidden="1">
      <c r="B9834" s="2"/>
      <c r="C9834" s="2"/>
    </row>
    <row r="9835" spans="2:3" hidden="1">
      <c r="B9835" s="2"/>
      <c r="C9835" s="2"/>
    </row>
    <row r="9836" spans="2:3" hidden="1">
      <c r="B9836" s="2"/>
      <c r="C9836" s="2"/>
    </row>
    <row r="9837" spans="2:3" hidden="1">
      <c r="B9837" s="2"/>
      <c r="C9837" s="2"/>
    </row>
    <row r="9838" spans="2:3" hidden="1">
      <c r="B9838" s="2"/>
      <c r="C9838" s="2"/>
    </row>
    <row r="9839" spans="2:3" hidden="1">
      <c r="B9839" s="2"/>
      <c r="C9839" s="2"/>
    </row>
    <row r="9840" spans="2:3" hidden="1">
      <c r="B9840" s="2"/>
      <c r="C9840" s="2"/>
    </row>
    <row r="9841" spans="2:3" hidden="1">
      <c r="B9841" s="2"/>
      <c r="C9841" s="2"/>
    </row>
    <row r="9842" spans="2:3" hidden="1">
      <c r="B9842" s="2"/>
      <c r="C9842" s="2"/>
    </row>
    <row r="9843" spans="2:3" hidden="1">
      <c r="B9843" s="2"/>
      <c r="C9843" s="2"/>
    </row>
    <row r="9844" spans="2:3" hidden="1">
      <c r="B9844" s="2"/>
      <c r="C9844" s="2"/>
    </row>
    <row r="9845" spans="2:3" hidden="1">
      <c r="B9845" s="2"/>
      <c r="C9845" s="2"/>
    </row>
    <row r="9846" spans="2:3" hidden="1">
      <c r="B9846" s="2"/>
      <c r="C9846" s="2"/>
    </row>
    <row r="9847" spans="2:3" hidden="1">
      <c r="B9847" s="2"/>
      <c r="C9847" s="2"/>
    </row>
    <row r="9848" spans="2:3" hidden="1">
      <c r="B9848" s="2"/>
      <c r="C9848" s="2"/>
    </row>
    <row r="9849" spans="2:3" hidden="1">
      <c r="B9849" s="2"/>
      <c r="C9849" s="2"/>
    </row>
    <row r="9850" spans="2:3" hidden="1">
      <c r="B9850" s="2"/>
      <c r="C9850" s="2"/>
    </row>
    <row r="9851" spans="2:3" hidden="1">
      <c r="B9851" s="2"/>
      <c r="C9851" s="2"/>
    </row>
    <row r="9852" spans="2:3" hidden="1">
      <c r="B9852" s="2"/>
      <c r="C9852" s="2"/>
    </row>
    <row r="9853" spans="2:3" hidden="1">
      <c r="B9853" s="2"/>
      <c r="C9853" s="2"/>
    </row>
    <row r="9854" spans="2:3" hidden="1">
      <c r="B9854" s="2"/>
      <c r="C9854" s="2"/>
    </row>
    <row r="9855" spans="2:3" hidden="1">
      <c r="B9855" s="2"/>
      <c r="C9855" s="2"/>
    </row>
    <row r="9856" spans="2:3" hidden="1">
      <c r="B9856" s="2"/>
      <c r="C9856" s="2"/>
    </row>
    <row r="9857" spans="2:3" hidden="1">
      <c r="B9857" s="2"/>
      <c r="C9857" s="2"/>
    </row>
    <row r="9858" spans="2:3" hidden="1">
      <c r="B9858" s="2"/>
      <c r="C9858" s="2"/>
    </row>
    <row r="9859" spans="2:3" hidden="1">
      <c r="B9859" s="2"/>
      <c r="C9859" s="2"/>
    </row>
    <row r="9860" spans="2:3" hidden="1">
      <c r="B9860" s="2"/>
      <c r="C9860" s="2"/>
    </row>
    <row r="9861" spans="2:3" hidden="1">
      <c r="B9861" s="2"/>
      <c r="C9861" s="2"/>
    </row>
    <row r="9862" spans="2:3" hidden="1">
      <c r="B9862" s="2"/>
      <c r="C9862" s="2"/>
    </row>
    <row r="9863" spans="2:3" hidden="1">
      <c r="B9863" s="2"/>
      <c r="C9863" s="2"/>
    </row>
    <row r="9864" spans="2:3" hidden="1">
      <c r="B9864" s="2"/>
      <c r="C9864" s="2"/>
    </row>
    <row r="9865" spans="2:3" hidden="1">
      <c r="B9865" s="2"/>
      <c r="C9865" s="2"/>
    </row>
    <row r="9866" spans="2:3" hidden="1">
      <c r="B9866" s="2"/>
      <c r="C9866" s="2"/>
    </row>
    <row r="9867" spans="2:3" hidden="1">
      <c r="B9867" s="2"/>
      <c r="C9867" s="2"/>
    </row>
    <row r="9868" spans="2:3" hidden="1">
      <c r="B9868" s="2"/>
      <c r="C9868" s="2"/>
    </row>
    <row r="9869" spans="2:3" hidden="1">
      <c r="B9869" s="2"/>
      <c r="C9869" s="2"/>
    </row>
    <row r="9870" spans="2:3" hidden="1">
      <c r="B9870" s="2"/>
      <c r="C9870" s="2"/>
    </row>
    <row r="9871" spans="2:3" hidden="1">
      <c r="B9871" s="2"/>
      <c r="C9871" s="2"/>
    </row>
    <row r="9872" spans="2:3" hidden="1">
      <c r="B9872" s="2"/>
      <c r="C9872" s="2"/>
    </row>
    <row r="9873" spans="2:3" hidden="1">
      <c r="B9873" s="2"/>
      <c r="C9873" s="2"/>
    </row>
    <row r="9874" spans="2:3" hidden="1">
      <c r="B9874" s="2"/>
      <c r="C9874" s="2"/>
    </row>
    <row r="9875" spans="2:3" hidden="1">
      <c r="B9875" s="2"/>
      <c r="C9875" s="2"/>
    </row>
    <row r="9876" spans="2:3" hidden="1">
      <c r="B9876" s="2"/>
      <c r="C9876" s="2"/>
    </row>
    <row r="9877" spans="2:3" hidden="1">
      <c r="B9877" s="2"/>
      <c r="C9877" s="2"/>
    </row>
    <row r="9878" spans="2:3" hidden="1">
      <c r="B9878" s="2"/>
      <c r="C9878" s="2"/>
    </row>
    <row r="9879" spans="2:3" hidden="1">
      <c r="B9879" s="2"/>
      <c r="C9879" s="2"/>
    </row>
    <row r="9880" spans="2:3" hidden="1">
      <c r="B9880" s="2"/>
      <c r="C9880" s="2"/>
    </row>
    <row r="9881" spans="2:3" hidden="1">
      <c r="B9881" s="2"/>
      <c r="C9881" s="2"/>
    </row>
    <row r="9882" spans="2:3" hidden="1">
      <c r="B9882" s="2"/>
      <c r="C9882" s="2"/>
    </row>
    <row r="9883" spans="2:3" hidden="1">
      <c r="B9883" s="2"/>
      <c r="C9883" s="2"/>
    </row>
    <row r="9884" spans="2:3" hidden="1">
      <c r="B9884" s="2"/>
      <c r="C9884" s="2"/>
    </row>
    <row r="9885" spans="2:3" hidden="1">
      <c r="B9885" s="2"/>
      <c r="C9885" s="2"/>
    </row>
    <row r="9886" spans="2:3" hidden="1">
      <c r="B9886" s="2"/>
      <c r="C9886" s="2"/>
    </row>
    <row r="9887" spans="2:3" hidden="1">
      <c r="B9887" s="2"/>
      <c r="C9887" s="2"/>
    </row>
    <row r="9888" spans="2:3" hidden="1">
      <c r="B9888" s="2"/>
      <c r="C9888" s="2"/>
    </row>
    <row r="9889" spans="2:3" hidden="1">
      <c r="B9889" s="2"/>
      <c r="C9889" s="2"/>
    </row>
    <row r="9890" spans="2:3" hidden="1">
      <c r="B9890" s="2"/>
      <c r="C9890" s="2"/>
    </row>
    <row r="9891" spans="2:3" hidden="1">
      <c r="B9891" s="2"/>
      <c r="C9891" s="2"/>
    </row>
    <row r="9892" spans="2:3" hidden="1">
      <c r="B9892" s="2"/>
      <c r="C9892" s="2"/>
    </row>
    <row r="9893" spans="2:3" hidden="1">
      <c r="B9893" s="2"/>
      <c r="C9893" s="2"/>
    </row>
    <row r="9894" spans="2:3" hidden="1">
      <c r="B9894" s="2"/>
      <c r="C9894" s="2"/>
    </row>
    <row r="9895" spans="2:3" hidden="1">
      <c r="B9895" s="2"/>
      <c r="C9895" s="2"/>
    </row>
    <row r="9896" spans="2:3" hidden="1">
      <c r="B9896" s="2"/>
      <c r="C9896" s="2"/>
    </row>
    <row r="9897" spans="2:3" hidden="1">
      <c r="B9897" s="2"/>
      <c r="C9897" s="2"/>
    </row>
    <row r="9898" spans="2:3" hidden="1">
      <c r="B9898" s="2"/>
      <c r="C9898" s="2"/>
    </row>
    <row r="9899" spans="2:3" hidden="1">
      <c r="B9899" s="2"/>
      <c r="C9899" s="2"/>
    </row>
    <row r="9900" spans="2:3" hidden="1">
      <c r="B9900" s="2"/>
      <c r="C9900" s="2"/>
    </row>
    <row r="9901" spans="2:3" hidden="1">
      <c r="B9901" s="2"/>
      <c r="C9901" s="2"/>
    </row>
    <row r="9902" spans="2:3" hidden="1">
      <c r="B9902" s="2"/>
      <c r="C9902" s="2"/>
    </row>
    <row r="9903" spans="2:3" hidden="1">
      <c r="B9903" s="2"/>
      <c r="C9903" s="2"/>
    </row>
    <row r="9904" spans="2:3" hidden="1">
      <c r="B9904" s="2"/>
      <c r="C9904" s="2"/>
    </row>
    <row r="9905" spans="2:3" hidden="1">
      <c r="B9905" s="2"/>
      <c r="C9905" s="2"/>
    </row>
    <row r="9906" spans="2:3" hidden="1">
      <c r="B9906" s="2"/>
      <c r="C9906" s="2"/>
    </row>
    <row r="9907" spans="2:3" hidden="1">
      <c r="B9907" s="2"/>
      <c r="C9907" s="2"/>
    </row>
    <row r="9908" spans="2:3" hidden="1">
      <c r="B9908" s="2"/>
      <c r="C9908" s="2"/>
    </row>
    <row r="9909" spans="2:3" hidden="1">
      <c r="B9909" s="2"/>
      <c r="C9909" s="2"/>
    </row>
    <row r="9910" spans="2:3" hidden="1">
      <c r="B9910" s="2"/>
      <c r="C9910" s="2"/>
    </row>
    <row r="9911" spans="2:3" hidden="1">
      <c r="B9911" s="2"/>
      <c r="C9911" s="2"/>
    </row>
    <row r="9912" spans="2:3" hidden="1">
      <c r="B9912" s="2"/>
      <c r="C9912" s="2"/>
    </row>
    <row r="9913" spans="2:3" hidden="1">
      <c r="B9913" s="2"/>
      <c r="C9913" s="2"/>
    </row>
    <row r="9914" spans="2:3" hidden="1">
      <c r="B9914" s="2"/>
      <c r="C9914" s="2"/>
    </row>
    <row r="9915" spans="2:3" hidden="1">
      <c r="B9915" s="2"/>
      <c r="C9915" s="2"/>
    </row>
    <row r="9916" spans="2:3" hidden="1">
      <c r="B9916" s="2"/>
      <c r="C9916" s="2"/>
    </row>
    <row r="9917" spans="2:3" hidden="1">
      <c r="B9917" s="2"/>
      <c r="C9917" s="2"/>
    </row>
    <row r="9918" spans="2:3" hidden="1">
      <c r="B9918" s="2"/>
      <c r="C9918" s="2"/>
    </row>
    <row r="9919" spans="2:3" hidden="1">
      <c r="B9919" s="2"/>
      <c r="C9919" s="2"/>
    </row>
    <row r="9920" spans="2:3" hidden="1">
      <c r="B9920" s="2"/>
      <c r="C9920" s="2"/>
    </row>
    <row r="9921" spans="2:3" hidden="1">
      <c r="B9921" s="2"/>
      <c r="C9921" s="2"/>
    </row>
    <row r="9922" spans="2:3" hidden="1">
      <c r="B9922" s="2"/>
      <c r="C9922" s="2"/>
    </row>
    <row r="9923" spans="2:3" hidden="1">
      <c r="B9923" s="2"/>
      <c r="C9923" s="2"/>
    </row>
    <row r="9924" spans="2:3" hidden="1">
      <c r="B9924" s="2"/>
      <c r="C9924" s="2"/>
    </row>
    <row r="9925" spans="2:3" hidden="1">
      <c r="B9925" s="2"/>
      <c r="C9925" s="2"/>
    </row>
    <row r="9926" spans="2:3" hidden="1">
      <c r="B9926" s="2"/>
      <c r="C9926" s="2"/>
    </row>
    <row r="9927" spans="2:3" hidden="1">
      <c r="B9927" s="2"/>
      <c r="C9927" s="2"/>
    </row>
    <row r="9928" spans="2:3" hidden="1">
      <c r="B9928" s="2"/>
      <c r="C9928" s="2"/>
    </row>
    <row r="9929" spans="2:3" hidden="1">
      <c r="B9929" s="2"/>
      <c r="C9929" s="2"/>
    </row>
    <row r="9930" spans="2:3" hidden="1">
      <c r="B9930" s="2"/>
      <c r="C9930" s="2"/>
    </row>
    <row r="9931" spans="2:3" hidden="1">
      <c r="B9931" s="2"/>
      <c r="C9931" s="2"/>
    </row>
    <row r="9932" spans="2:3" hidden="1">
      <c r="B9932" s="2"/>
      <c r="C9932" s="2"/>
    </row>
    <row r="9933" spans="2:3" hidden="1">
      <c r="B9933" s="2"/>
      <c r="C9933" s="2"/>
    </row>
    <row r="9934" spans="2:3" hidden="1">
      <c r="B9934" s="2"/>
      <c r="C9934" s="2"/>
    </row>
    <row r="9935" spans="2:3" hidden="1">
      <c r="B9935" s="2"/>
      <c r="C9935" s="2"/>
    </row>
    <row r="9936" spans="2:3" hidden="1">
      <c r="B9936" s="2"/>
      <c r="C9936" s="2"/>
    </row>
    <row r="9937" spans="2:3" hidden="1">
      <c r="B9937" s="2"/>
      <c r="C9937" s="2"/>
    </row>
    <row r="9938" spans="2:3" hidden="1">
      <c r="B9938" s="2"/>
      <c r="C9938" s="2"/>
    </row>
    <row r="9939" spans="2:3" hidden="1">
      <c r="B9939" s="2"/>
      <c r="C9939" s="2"/>
    </row>
    <row r="9940" spans="2:3" hidden="1">
      <c r="B9940" s="2"/>
      <c r="C9940" s="2"/>
    </row>
    <row r="9941" spans="2:3" hidden="1">
      <c r="B9941" s="2"/>
      <c r="C9941" s="2"/>
    </row>
    <row r="9942" spans="2:3" hidden="1">
      <c r="B9942" s="2"/>
      <c r="C9942" s="2"/>
    </row>
    <row r="9943" spans="2:3" hidden="1">
      <c r="B9943" s="2"/>
      <c r="C9943" s="2"/>
    </row>
    <row r="9944" spans="2:3" hidden="1">
      <c r="B9944" s="2"/>
      <c r="C9944" s="2"/>
    </row>
    <row r="9945" spans="2:3" hidden="1">
      <c r="B9945" s="2"/>
      <c r="C9945" s="2"/>
    </row>
    <row r="9946" spans="2:3" hidden="1">
      <c r="B9946" s="2"/>
      <c r="C9946" s="2"/>
    </row>
    <row r="9947" spans="2:3" hidden="1">
      <c r="B9947" s="2"/>
      <c r="C9947" s="2"/>
    </row>
    <row r="9948" spans="2:3" hidden="1">
      <c r="B9948" s="2"/>
      <c r="C9948" s="2"/>
    </row>
    <row r="9949" spans="2:3" hidden="1">
      <c r="B9949" s="2"/>
      <c r="C9949" s="2"/>
    </row>
    <row r="9950" spans="2:3" hidden="1">
      <c r="B9950" s="2"/>
      <c r="C9950" s="2"/>
    </row>
    <row r="9951" spans="2:3" hidden="1">
      <c r="B9951" s="2"/>
      <c r="C9951" s="2"/>
    </row>
    <row r="9952" spans="2:3" hidden="1">
      <c r="B9952" s="2"/>
      <c r="C9952" s="2"/>
    </row>
    <row r="9953" spans="2:3" hidden="1">
      <c r="B9953" s="2"/>
      <c r="C9953" s="2"/>
    </row>
    <row r="9954" spans="2:3" hidden="1">
      <c r="B9954" s="2"/>
      <c r="C9954" s="2"/>
    </row>
    <row r="9955" spans="2:3" hidden="1">
      <c r="B9955" s="2"/>
      <c r="C9955" s="2"/>
    </row>
    <row r="9956" spans="2:3" hidden="1">
      <c r="B9956" s="2"/>
      <c r="C9956" s="2"/>
    </row>
    <row r="9957" spans="2:3" hidden="1">
      <c r="B9957" s="2"/>
      <c r="C9957" s="2"/>
    </row>
    <row r="9958" spans="2:3" hidden="1">
      <c r="B9958" s="2"/>
      <c r="C9958" s="2"/>
    </row>
    <row r="9959" spans="2:3" hidden="1">
      <c r="B9959" s="2"/>
      <c r="C9959" s="2"/>
    </row>
    <row r="9960" spans="2:3" hidden="1">
      <c r="B9960" s="2"/>
      <c r="C9960" s="2"/>
    </row>
    <row r="9961" spans="2:3" hidden="1">
      <c r="B9961" s="2"/>
      <c r="C9961" s="2"/>
    </row>
    <row r="9962" spans="2:3" hidden="1">
      <c r="B9962" s="2"/>
      <c r="C9962" s="2"/>
    </row>
    <row r="9963" spans="2:3" hidden="1">
      <c r="B9963" s="2"/>
      <c r="C9963" s="2"/>
    </row>
    <row r="9964" spans="2:3" hidden="1">
      <c r="B9964" s="2"/>
      <c r="C9964" s="2"/>
    </row>
    <row r="9965" spans="2:3" hidden="1">
      <c r="B9965" s="2"/>
      <c r="C9965" s="2"/>
    </row>
    <row r="9966" spans="2:3" hidden="1">
      <c r="B9966" s="2"/>
      <c r="C9966" s="2"/>
    </row>
    <row r="9967" spans="2:3" hidden="1">
      <c r="B9967" s="2"/>
      <c r="C9967" s="2"/>
    </row>
    <row r="9968" spans="2:3" hidden="1">
      <c r="B9968" s="2"/>
      <c r="C9968" s="2"/>
    </row>
    <row r="9969" spans="2:3" hidden="1">
      <c r="B9969" s="2"/>
      <c r="C9969" s="2"/>
    </row>
    <row r="9970" spans="2:3" hidden="1">
      <c r="B9970" s="2"/>
      <c r="C9970" s="2"/>
    </row>
    <row r="9971" spans="2:3" hidden="1">
      <c r="B9971" s="2"/>
      <c r="C9971" s="2"/>
    </row>
    <row r="9972" spans="2:3" hidden="1">
      <c r="B9972" s="2"/>
      <c r="C9972" s="2"/>
    </row>
    <row r="9973" spans="2:3" hidden="1">
      <c r="B9973" s="2"/>
      <c r="C9973" s="2"/>
    </row>
    <row r="9974" spans="2:3" hidden="1">
      <c r="B9974" s="2"/>
      <c r="C9974" s="2"/>
    </row>
    <row r="9975" spans="2:3" hidden="1">
      <c r="B9975" s="2"/>
      <c r="C9975" s="2"/>
    </row>
    <row r="9976" spans="2:3" hidden="1">
      <c r="B9976" s="2"/>
      <c r="C9976" s="2"/>
    </row>
    <row r="9977" spans="2:3" hidden="1">
      <c r="B9977" s="2"/>
      <c r="C9977" s="2"/>
    </row>
    <row r="9978" spans="2:3" hidden="1">
      <c r="B9978" s="2"/>
      <c r="C9978" s="2"/>
    </row>
    <row r="9979" spans="2:3" hidden="1">
      <c r="B9979" s="2"/>
      <c r="C9979" s="2"/>
    </row>
    <row r="9980" spans="2:3" hidden="1">
      <c r="B9980" s="2"/>
      <c r="C9980" s="2"/>
    </row>
    <row r="9981" spans="2:3" hidden="1">
      <c r="B9981" s="2"/>
      <c r="C9981" s="2"/>
    </row>
    <row r="9982" spans="2:3" hidden="1">
      <c r="B9982" s="2"/>
      <c r="C9982" s="2"/>
    </row>
    <row r="9983" spans="2:3" hidden="1">
      <c r="B9983" s="2"/>
      <c r="C9983" s="2"/>
    </row>
    <row r="9984" spans="2:3" hidden="1">
      <c r="B9984" s="2"/>
      <c r="C9984" s="2"/>
    </row>
    <row r="9985" spans="2:3" hidden="1">
      <c r="B9985" s="2"/>
      <c r="C9985" s="2"/>
    </row>
    <row r="9986" spans="2:3" hidden="1">
      <c r="B9986" s="2"/>
      <c r="C9986" s="2"/>
    </row>
    <row r="9987" spans="2:3" hidden="1">
      <c r="B9987" s="2"/>
      <c r="C9987" s="2"/>
    </row>
    <row r="9988" spans="2:3" hidden="1">
      <c r="B9988" s="2"/>
      <c r="C9988" s="2"/>
    </row>
    <row r="9989" spans="2:3" hidden="1">
      <c r="B9989" s="2"/>
      <c r="C9989" s="2"/>
    </row>
    <row r="9990" spans="2:3" hidden="1">
      <c r="B9990" s="2"/>
      <c r="C9990" s="2"/>
    </row>
    <row r="9991" spans="2:3" hidden="1">
      <c r="B9991" s="2"/>
      <c r="C9991" s="2"/>
    </row>
    <row r="9992" spans="2:3" hidden="1">
      <c r="B9992" s="2"/>
      <c r="C9992" s="2"/>
    </row>
    <row r="9993" spans="2:3" hidden="1">
      <c r="B9993" s="2"/>
      <c r="C9993" s="2"/>
    </row>
    <row r="9994" spans="2:3" hidden="1">
      <c r="B9994" s="2"/>
      <c r="C9994" s="2"/>
    </row>
    <row r="9995" spans="2:3" hidden="1">
      <c r="B9995" s="2"/>
      <c r="C9995" s="2"/>
    </row>
    <row r="9996" spans="2:3" hidden="1">
      <c r="B9996" s="2"/>
      <c r="C9996" s="2"/>
    </row>
    <row r="9997" spans="2:3" hidden="1">
      <c r="B9997" s="2"/>
      <c r="C9997" s="2"/>
    </row>
    <row r="9998" spans="2:3" hidden="1">
      <c r="B9998" s="2"/>
      <c r="C9998" s="2"/>
    </row>
    <row r="9999" spans="2:3" hidden="1">
      <c r="B9999" s="2"/>
      <c r="C9999" s="2"/>
    </row>
    <row r="10000" spans="2:3" hidden="1">
      <c r="B10000" s="2"/>
      <c r="C10000" s="2"/>
    </row>
    <row r="10001" spans="2:3" hidden="1">
      <c r="B10001" s="2"/>
      <c r="C10001" s="2"/>
    </row>
    <row r="10002" spans="2:3" hidden="1">
      <c r="B10002" s="2"/>
      <c r="C10002" s="2"/>
    </row>
    <row r="10003" spans="2:3" hidden="1">
      <c r="B10003" s="2"/>
      <c r="C10003" s="2"/>
    </row>
    <row r="10004" spans="2:3" hidden="1">
      <c r="B10004" s="2"/>
      <c r="C10004" s="2"/>
    </row>
    <row r="10005" spans="2:3" hidden="1">
      <c r="B10005" s="2"/>
      <c r="C10005" s="2"/>
    </row>
    <row r="10006" spans="2:3" hidden="1">
      <c r="B10006" s="2"/>
      <c r="C10006" s="2"/>
    </row>
    <row r="10007" spans="2:3" hidden="1">
      <c r="B10007" s="2"/>
      <c r="C10007" s="2"/>
    </row>
    <row r="10008" spans="2:3" hidden="1">
      <c r="B10008" s="2"/>
      <c r="C10008" s="2"/>
    </row>
    <row r="10009" spans="2:3" hidden="1">
      <c r="B10009" s="2"/>
      <c r="C10009" s="2"/>
    </row>
    <row r="10010" spans="2:3" hidden="1">
      <c r="B10010" s="2"/>
      <c r="C10010" s="2"/>
    </row>
    <row r="10011" spans="2:3" hidden="1">
      <c r="B10011" s="2"/>
      <c r="C10011" s="2"/>
    </row>
    <row r="10012" spans="2:3" hidden="1">
      <c r="B10012" s="2"/>
      <c r="C10012" s="2"/>
    </row>
    <row r="10013" spans="2:3" hidden="1">
      <c r="B10013" s="2"/>
      <c r="C10013" s="2"/>
    </row>
    <row r="10014" spans="2:3" hidden="1">
      <c r="B10014" s="2"/>
      <c r="C10014" s="2"/>
    </row>
    <row r="10015" spans="2:3" hidden="1">
      <c r="B10015" s="2"/>
      <c r="C10015" s="2"/>
    </row>
    <row r="10016" spans="2:3" hidden="1">
      <c r="B10016" s="2"/>
      <c r="C10016" s="2"/>
    </row>
    <row r="10017" spans="2:3" hidden="1">
      <c r="B10017" s="2"/>
      <c r="C10017" s="2"/>
    </row>
    <row r="10018" spans="2:3" hidden="1">
      <c r="B10018" s="2"/>
      <c r="C10018" s="2"/>
    </row>
    <row r="10019" spans="2:3" hidden="1">
      <c r="B10019" s="2"/>
      <c r="C10019" s="2"/>
    </row>
    <row r="10020" spans="2:3" hidden="1">
      <c r="B10020" s="2"/>
      <c r="C10020" s="2"/>
    </row>
    <row r="10021" spans="2:3" hidden="1">
      <c r="B10021" s="2"/>
      <c r="C10021" s="2"/>
    </row>
    <row r="10022" spans="2:3" hidden="1">
      <c r="B10022" s="2"/>
      <c r="C10022" s="2"/>
    </row>
    <row r="10023" spans="2:3" hidden="1">
      <c r="B10023" s="2"/>
      <c r="C10023" s="2"/>
    </row>
    <row r="10024" spans="2:3" hidden="1">
      <c r="B10024" s="2"/>
      <c r="C10024" s="2"/>
    </row>
    <row r="10025" spans="2:3" hidden="1">
      <c r="B10025" s="2"/>
      <c r="C10025" s="2"/>
    </row>
    <row r="10026" spans="2:3" hidden="1">
      <c r="B10026" s="2"/>
      <c r="C10026" s="2"/>
    </row>
    <row r="10027" spans="2:3" hidden="1">
      <c r="B10027" s="2"/>
      <c r="C10027" s="2"/>
    </row>
    <row r="10028" spans="2:3" hidden="1">
      <c r="B10028" s="2"/>
      <c r="C10028" s="2"/>
    </row>
    <row r="10029" spans="2:3" hidden="1">
      <c r="B10029" s="2"/>
      <c r="C10029" s="2"/>
    </row>
    <row r="10030" spans="2:3" hidden="1">
      <c r="B10030" s="2"/>
      <c r="C10030" s="2"/>
    </row>
    <row r="10031" spans="2:3" hidden="1">
      <c r="B10031" s="2"/>
      <c r="C10031" s="2"/>
    </row>
    <row r="10032" spans="2:3" hidden="1">
      <c r="B10032" s="2"/>
      <c r="C10032" s="2"/>
    </row>
    <row r="10033" spans="2:3" hidden="1">
      <c r="B10033" s="2"/>
      <c r="C10033" s="2"/>
    </row>
    <row r="10034" spans="2:3" hidden="1">
      <c r="B10034" s="2"/>
      <c r="C10034" s="2"/>
    </row>
    <row r="10035" spans="2:3" hidden="1">
      <c r="B10035" s="2"/>
      <c r="C10035" s="2"/>
    </row>
    <row r="10036" spans="2:3" hidden="1">
      <c r="B10036" s="2"/>
      <c r="C10036" s="2"/>
    </row>
    <row r="10037" spans="2:3" hidden="1">
      <c r="B10037" s="2"/>
      <c r="C10037" s="2"/>
    </row>
    <row r="10038" spans="2:3" hidden="1">
      <c r="B10038" s="2"/>
      <c r="C10038" s="2"/>
    </row>
    <row r="10039" spans="2:3" hidden="1">
      <c r="B10039" s="2"/>
      <c r="C10039" s="2"/>
    </row>
    <row r="10040" spans="2:3" hidden="1">
      <c r="B10040" s="2"/>
      <c r="C10040" s="2"/>
    </row>
    <row r="10041" spans="2:3" hidden="1">
      <c r="B10041" s="2"/>
      <c r="C10041" s="2"/>
    </row>
    <row r="10042" spans="2:3" hidden="1">
      <c r="B10042" s="2"/>
      <c r="C10042" s="2"/>
    </row>
    <row r="10043" spans="2:3" hidden="1">
      <c r="B10043" s="2"/>
      <c r="C10043" s="2"/>
    </row>
    <row r="10044" spans="2:3" hidden="1">
      <c r="B10044" s="2"/>
      <c r="C10044" s="2"/>
    </row>
    <row r="10045" spans="2:3" hidden="1">
      <c r="B10045" s="2"/>
      <c r="C10045" s="2"/>
    </row>
    <row r="10046" spans="2:3" hidden="1">
      <c r="B10046" s="2"/>
      <c r="C10046" s="2"/>
    </row>
    <row r="10047" spans="2:3" hidden="1">
      <c r="B10047" s="2"/>
      <c r="C10047" s="2"/>
    </row>
    <row r="10048" spans="2:3" hidden="1">
      <c r="B10048" s="2"/>
      <c r="C10048" s="2"/>
    </row>
    <row r="10049" spans="2:3" hidden="1">
      <c r="B10049" s="2"/>
      <c r="C10049" s="2"/>
    </row>
    <row r="10050" spans="2:3" hidden="1">
      <c r="B10050" s="2"/>
      <c r="C10050" s="2"/>
    </row>
    <row r="10051" spans="2:3" hidden="1">
      <c r="B10051" s="2"/>
      <c r="C10051" s="2"/>
    </row>
    <row r="10052" spans="2:3" hidden="1">
      <c r="B10052" s="2"/>
      <c r="C10052" s="2"/>
    </row>
    <row r="10053" spans="2:3" hidden="1">
      <c r="B10053" s="2"/>
      <c r="C10053" s="2"/>
    </row>
    <row r="10054" spans="2:3" hidden="1">
      <c r="B10054" s="2"/>
      <c r="C10054" s="2"/>
    </row>
    <row r="10055" spans="2:3" hidden="1">
      <c r="B10055" s="2"/>
      <c r="C10055" s="2"/>
    </row>
    <row r="10056" spans="2:3" hidden="1">
      <c r="B10056" s="2"/>
      <c r="C10056" s="2"/>
    </row>
    <row r="10057" spans="2:3" hidden="1">
      <c r="B10057" s="2"/>
      <c r="C10057" s="2"/>
    </row>
    <row r="10058" spans="2:3" hidden="1">
      <c r="B10058" s="2"/>
      <c r="C10058" s="2"/>
    </row>
    <row r="10059" spans="2:3" hidden="1">
      <c r="B10059" s="2"/>
      <c r="C10059" s="2"/>
    </row>
    <row r="10060" spans="2:3" hidden="1">
      <c r="B10060" s="2"/>
      <c r="C10060" s="2"/>
    </row>
    <row r="10061" spans="2:3" hidden="1">
      <c r="B10061" s="2"/>
      <c r="C10061" s="2"/>
    </row>
    <row r="10062" spans="2:3" hidden="1">
      <c r="B10062" s="2"/>
      <c r="C10062" s="2"/>
    </row>
    <row r="10063" spans="2:3" hidden="1">
      <c r="B10063" s="2"/>
      <c r="C10063" s="2"/>
    </row>
    <row r="10064" spans="2:3" hidden="1">
      <c r="B10064" s="2"/>
      <c r="C10064" s="2"/>
    </row>
    <row r="10065" spans="2:3" hidden="1">
      <c r="B10065" s="2"/>
      <c r="C10065" s="2"/>
    </row>
    <row r="10066" spans="2:3" hidden="1">
      <c r="B10066" s="2"/>
      <c r="C10066" s="2"/>
    </row>
    <row r="10067" spans="2:3" hidden="1">
      <c r="B10067" s="2"/>
      <c r="C10067" s="2"/>
    </row>
    <row r="10068" spans="2:3" hidden="1">
      <c r="B10068" s="2"/>
      <c r="C10068" s="2"/>
    </row>
    <row r="10069" spans="2:3" hidden="1">
      <c r="B10069" s="2"/>
      <c r="C10069" s="2"/>
    </row>
    <row r="10070" spans="2:3" hidden="1">
      <c r="B10070" s="2"/>
      <c r="C10070" s="2"/>
    </row>
    <row r="10071" spans="2:3" hidden="1">
      <c r="B10071" s="2"/>
      <c r="C10071" s="2"/>
    </row>
    <row r="10072" spans="2:3" hidden="1">
      <c r="B10072" s="2"/>
      <c r="C10072" s="2"/>
    </row>
    <row r="10073" spans="2:3" hidden="1">
      <c r="B10073" s="2"/>
      <c r="C10073" s="2"/>
    </row>
    <row r="10074" spans="2:3" hidden="1">
      <c r="B10074" s="2"/>
      <c r="C10074" s="2"/>
    </row>
    <row r="10075" spans="2:3" hidden="1">
      <c r="B10075" s="2"/>
      <c r="C10075" s="2"/>
    </row>
    <row r="10076" spans="2:3" hidden="1">
      <c r="B10076" s="2"/>
      <c r="C10076" s="2"/>
    </row>
    <row r="10077" spans="2:3" hidden="1">
      <c r="B10077" s="2"/>
      <c r="C10077" s="2"/>
    </row>
    <row r="10078" spans="2:3" hidden="1">
      <c r="B10078" s="2"/>
      <c r="C10078" s="2"/>
    </row>
    <row r="10079" spans="2:3" hidden="1">
      <c r="B10079" s="2"/>
      <c r="C10079" s="2"/>
    </row>
    <row r="10080" spans="2:3" hidden="1">
      <c r="B10080" s="2"/>
      <c r="C10080" s="2"/>
    </row>
    <row r="10081" spans="2:3" hidden="1">
      <c r="B10081" s="2"/>
      <c r="C10081" s="2"/>
    </row>
    <row r="10082" spans="2:3" hidden="1">
      <c r="B10082" s="2"/>
      <c r="C10082" s="2"/>
    </row>
    <row r="10083" spans="2:3" hidden="1">
      <c r="B10083" s="2"/>
      <c r="C10083" s="2"/>
    </row>
    <row r="10084" spans="2:3" hidden="1">
      <c r="B10084" s="2"/>
      <c r="C10084" s="2"/>
    </row>
    <row r="10085" spans="2:3" hidden="1">
      <c r="B10085" s="2"/>
      <c r="C10085" s="2"/>
    </row>
    <row r="10086" spans="2:3" hidden="1">
      <c r="B10086" s="2"/>
      <c r="C10086" s="2"/>
    </row>
    <row r="10087" spans="2:3" hidden="1">
      <c r="B10087" s="2"/>
      <c r="C10087" s="2"/>
    </row>
    <row r="10088" spans="2:3" hidden="1">
      <c r="B10088" s="2"/>
      <c r="C10088" s="2"/>
    </row>
    <row r="10089" spans="2:3" hidden="1">
      <c r="B10089" s="2"/>
      <c r="C10089" s="2"/>
    </row>
    <row r="10090" spans="2:3" hidden="1">
      <c r="B10090" s="2"/>
      <c r="C10090" s="2"/>
    </row>
    <row r="10091" spans="2:3" hidden="1">
      <c r="B10091" s="2"/>
      <c r="C10091" s="2"/>
    </row>
    <row r="10092" spans="2:3" hidden="1">
      <c r="B10092" s="2"/>
      <c r="C10092" s="2"/>
    </row>
    <row r="10093" spans="2:3" hidden="1">
      <c r="B10093" s="2"/>
      <c r="C10093" s="2"/>
    </row>
    <row r="10094" spans="2:3" hidden="1">
      <c r="B10094" s="2"/>
      <c r="C10094" s="2"/>
    </row>
    <row r="10095" spans="2:3" hidden="1">
      <c r="B10095" s="2"/>
      <c r="C10095" s="2"/>
    </row>
    <row r="10096" spans="2:3" hidden="1">
      <c r="B10096" s="2"/>
      <c r="C10096" s="2"/>
    </row>
    <row r="10097" spans="2:3" hidden="1">
      <c r="B10097" s="2"/>
      <c r="C10097" s="2"/>
    </row>
    <row r="10098" spans="2:3" hidden="1">
      <c r="B10098" s="2"/>
      <c r="C10098" s="2"/>
    </row>
    <row r="10099" spans="2:3" hidden="1">
      <c r="B10099" s="2"/>
      <c r="C10099" s="2"/>
    </row>
    <row r="10100" spans="2:3" hidden="1">
      <c r="B10100" s="2"/>
      <c r="C10100" s="2"/>
    </row>
    <row r="10101" spans="2:3" hidden="1">
      <c r="B10101" s="2"/>
      <c r="C10101" s="2"/>
    </row>
    <row r="10102" spans="2:3" hidden="1">
      <c r="B10102" s="2"/>
      <c r="C10102" s="2"/>
    </row>
    <row r="10103" spans="2:3" hidden="1">
      <c r="B10103" s="2"/>
      <c r="C10103" s="2"/>
    </row>
    <row r="10104" spans="2:3" hidden="1">
      <c r="B10104" s="2"/>
      <c r="C10104" s="2"/>
    </row>
    <row r="10105" spans="2:3" hidden="1">
      <c r="B10105" s="2"/>
      <c r="C10105" s="2"/>
    </row>
    <row r="10106" spans="2:3" hidden="1">
      <c r="B10106" s="2"/>
      <c r="C10106" s="2"/>
    </row>
    <row r="10107" spans="2:3" hidden="1">
      <c r="B10107" s="2"/>
      <c r="C10107" s="2"/>
    </row>
    <row r="10108" spans="2:3" hidden="1">
      <c r="B10108" s="2"/>
      <c r="C10108" s="2"/>
    </row>
    <row r="10109" spans="2:3" hidden="1">
      <c r="B10109" s="2"/>
      <c r="C10109" s="2"/>
    </row>
    <row r="10110" spans="2:3" hidden="1">
      <c r="B10110" s="2"/>
      <c r="C10110" s="2"/>
    </row>
    <row r="10111" spans="2:3" hidden="1">
      <c r="B10111" s="2"/>
      <c r="C10111" s="2"/>
    </row>
    <row r="10112" spans="2:3" hidden="1">
      <c r="B10112" s="2"/>
      <c r="C10112" s="2"/>
    </row>
    <row r="10113" spans="2:3" hidden="1">
      <c r="B10113" s="2"/>
      <c r="C10113" s="2"/>
    </row>
    <row r="10114" spans="2:3" hidden="1">
      <c r="B10114" s="2"/>
      <c r="C10114" s="2"/>
    </row>
    <row r="10115" spans="2:3" hidden="1">
      <c r="B10115" s="2"/>
      <c r="C10115" s="2"/>
    </row>
    <row r="10116" spans="2:3" hidden="1">
      <c r="B10116" s="2"/>
      <c r="C10116" s="2"/>
    </row>
    <row r="10117" spans="2:3" hidden="1">
      <c r="B10117" s="2"/>
      <c r="C10117" s="2"/>
    </row>
    <row r="10118" spans="2:3" hidden="1">
      <c r="B10118" s="2"/>
      <c r="C10118" s="2"/>
    </row>
    <row r="10119" spans="2:3" hidden="1">
      <c r="B10119" s="2"/>
      <c r="C10119" s="2"/>
    </row>
    <row r="10120" spans="2:3" hidden="1">
      <c r="B10120" s="2"/>
      <c r="C10120" s="2"/>
    </row>
    <row r="10121" spans="2:3" hidden="1">
      <c r="B10121" s="2"/>
      <c r="C10121" s="2"/>
    </row>
    <row r="10122" spans="2:3" hidden="1">
      <c r="B10122" s="2"/>
      <c r="C10122" s="2"/>
    </row>
    <row r="10123" spans="2:3" hidden="1">
      <c r="B10123" s="2"/>
      <c r="C10123" s="2"/>
    </row>
    <row r="10124" spans="2:3" hidden="1">
      <c r="B10124" s="2"/>
      <c r="C10124" s="2"/>
    </row>
    <row r="10125" spans="2:3" hidden="1">
      <c r="B10125" s="2"/>
      <c r="C10125" s="2"/>
    </row>
    <row r="10126" spans="2:3" hidden="1">
      <c r="B10126" s="2"/>
      <c r="C10126" s="2"/>
    </row>
    <row r="10127" spans="2:3" hidden="1">
      <c r="B10127" s="2"/>
      <c r="C10127" s="2"/>
    </row>
    <row r="10128" spans="2:3" hidden="1">
      <c r="B10128" s="2"/>
      <c r="C10128" s="2"/>
    </row>
    <row r="10129" spans="2:3" hidden="1">
      <c r="B10129" s="2"/>
      <c r="C10129" s="2"/>
    </row>
    <row r="10130" spans="2:3" hidden="1">
      <c r="B10130" s="2"/>
      <c r="C10130" s="2"/>
    </row>
    <row r="10131" spans="2:3" hidden="1">
      <c r="B10131" s="2"/>
      <c r="C10131" s="2"/>
    </row>
    <row r="10132" spans="2:3" hidden="1">
      <c r="B10132" s="2"/>
      <c r="C10132" s="2"/>
    </row>
    <row r="10133" spans="2:3" hidden="1">
      <c r="B10133" s="2"/>
      <c r="C10133" s="2"/>
    </row>
    <row r="10134" spans="2:3" hidden="1">
      <c r="B10134" s="2"/>
      <c r="C10134" s="2"/>
    </row>
    <row r="10135" spans="2:3" hidden="1">
      <c r="B10135" s="2"/>
      <c r="C10135" s="2"/>
    </row>
    <row r="10136" spans="2:3" hidden="1">
      <c r="B10136" s="2"/>
      <c r="C10136" s="2"/>
    </row>
    <row r="10137" spans="2:3" hidden="1">
      <c r="B10137" s="2"/>
      <c r="C10137" s="2"/>
    </row>
    <row r="10138" spans="2:3" hidden="1">
      <c r="B10138" s="2"/>
      <c r="C10138" s="2"/>
    </row>
    <row r="10139" spans="2:3" hidden="1">
      <c r="B10139" s="2"/>
      <c r="C10139" s="2"/>
    </row>
    <row r="10140" spans="2:3" hidden="1">
      <c r="B10140" s="2"/>
      <c r="C10140" s="2"/>
    </row>
    <row r="10141" spans="2:3" hidden="1">
      <c r="B10141" s="2"/>
      <c r="C10141" s="2"/>
    </row>
    <row r="10142" spans="2:3" hidden="1">
      <c r="B10142" s="2"/>
      <c r="C10142" s="2"/>
    </row>
    <row r="10143" spans="2:3" hidden="1">
      <c r="B10143" s="2"/>
      <c r="C10143" s="2"/>
    </row>
    <row r="10144" spans="2:3" hidden="1">
      <c r="B10144" s="2"/>
      <c r="C10144" s="2"/>
    </row>
    <row r="10145" spans="2:3" hidden="1">
      <c r="B10145" s="2"/>
      <c r="C10145" s="2"/>
    </row>
    <row r="10146" spans="2:3" hidden="1">
      <c r="B10146" s="2"/>
      <c r="C10146" s="2"/>
    </row>
    <row r="10147" spans="2:3" hidden="1">
      <c r="B10147" s="2"/>
      <c r="C10147" s="2"/>
    </row>
    <row r="10148" spans="2:3" hidden="1">
      <c r="B10148" s="2"/>
      <c r="C10148" s="2"/>
    </row>
    <row r="10149" spans="2:3" hidden="1">
      <c r="B10149" s="2"/>
      <c r="C10149" s="2"/>
    </row>
    <row r="10150" spans="2:3" hidden="1">
      <c r="B10150" s="2"/>
      <c r="C10150" s="2"/>
    </row>
    <row r="10151" spans="2:3" hidden="1">
      <c r="B10151" s="2"/>
      <c r="C10151" s="2"/>
    </row>
    <row r="10152" spans="2:3" hidden="1">
      <c r="B10152" s="2"/>
      <c r="C10152" s="2"/>
    </row>
    <row r="10153" spans="2:3" hidden="1">
      <c r="B10153" s="2"/>
      <c r="C10153" s="2"/>
    </row>
    <row r="10154" spans="2:3" hidden="1">
      <c r="B10154" s="2"/>
      <c r="C10154" s="2"/>
    </row>
    <row r="10155" spans="2:3" hidden="1">
      <c r="B10155" s="2"/>
      <c r="C10155" s="2"/>
    </row>
    <row r="10156" spans="2:3" hidden="1">
      <c r="B10156" s="2"/>
      <c r="C10156" s="2"/>
    </row>
    <row r="10157" spans="2:3" hidden="1">
      <c r="B10157" s="2"/>
      <c r="C10157" s="2"/>
    </row>
    <row r="10158" spans="2:3" hidden="1">
      <c r="B10158" s="2"/>
      <c r="C10158" s="2"/>
    </row>
    <row r="10159" spans="2:3" hidden="1">
      <c r="B10159" s="2"/>
      <c r="C10159" s="2"/>
    </row>
    <row r="10160" spans="2:3" hidden="1">
      <c r="B10160" s="2"/>
      <c r="C10160" s="2"/>
    </row>
    <row r="10161" spans="2:3" hidden="1">
      <c r="B10161" s="2"/>
      <c r="C10161" s="2"/>
    </row>
    <row r="10162" spans="2:3" hidden="1">
      <c r="B10162" s="2"/>
      <c r="C10162" s="2"/>
    </row>
    <row r="10163" spans="2:3" hidden="1">
      <c r="B10163" s="2"/>
      <c r="C10163" s="2"/>
    </row>
    <row r="10164" spans="2:3" hidden="1">
      <c r="B10164" s="2"/>
      <c r="C10164" s="2"/>
    </row>
    <row r="10165" spans="2:3" hidden="1">
      <c r="B10165" s="2"/>
      <c r="C10165" s="2"/>
    </row>
    <row r="10166" spans="2:3" hidden="1">
      <c r="B10166" s="2"/>
      <c r="C10166" s="2"/>
    </row>
    <row r="10167" spans="2:3" hidden="1">
      <c r="B10167" s="2"/>
      <c r="C10167" s="2"/>
    </row>
    <row r="10168" spans="2:3" hidden="1">
      <c r="B10168" s="2"/>
      <c r="C10168" s="2"/>
    </row>
    <row r="10169" spans="2:3" hidden="1">
      <c r="B10169" s="2"/>
      <c r="C10169" s="2"/>
    </row>
    <row r="10170" spans="2:3" hidden="1">
      <c r="B10170" s="2"/>
      <c r="C10170" s="2"/>
    </row>
    <row r="10171" spans="2:3" hidden="1">
      <c r="B10171" s="2"/>
      <c r="C10171" s="2"/>
    </row>
    <row r="10172" spans="2:3" hidden="1">
      <c r="B10172" s="2"/>
      <c r="C10172" s="2"/>
    </row>
    <row r="10173" spans="2:3" hidden="1">
      <c r="B10173" s="2"/>
      <c r="C10173" s="2"/>
    </row>
    <row r="10174" spans="2:3" hidden="1">
      <c r="B10174" s="2"/>
      <c r="C10174" s="2"/>
    </row>
    <row r="10175" spans="2:3" hidden="1">
      <c r="B10175" s="2"/>
      <c r="C10175" s="2"/>
    </row>
    <row r="10176" spans="2:3" hidden="1">
      <c r="B10176" s="2"/>
      <c r="C10176" s="2"/>
    </row>
    <row r="10177" spans="2:3" hidden="1">
      <c r="B10177" s="2"/>
      <c r="C10177" s="2"/>
    </row>
    <row r="10178" spans="2:3" hidden="1">
      <c r="B10178" s="2"/>
      <c r="C10178" s="2"/>
    </row>
    <row r="10179" spans="2:3" hidden="1">
      <c r="B10179" s="2"/>
      <c r="C10179" s="2"/>
    </row>
    <row r="10180" spans="2:3" hidden="1">
      <c r="B10180" s="2"/>
      <c r="C10180" s="2"/>
    </row>
    <row r="10181" spans="2:3" hidden="1">
      <c r="B10181" s="2"/>
      <c r="C10181" s="2"/>
    </row>
    <row r="10182" spans="2:3" hidden="1">
      <c r="B10182" s="2"/>
      <c r="C10182" s="2"/>
    </row>
    <row r="10183" spans="2:3" hidden="1">
      <c r="B10183" s="2"/>
      <c r="C10183" s="2"/>
    </row>
    <row r="10184" spans="2:3" hidden="1">
      <c r="B10184" s="2"/>
      <c r="C10184" s="2"/>
    </row>
    <row r="10185" spans="2:3" hidden="1">
      <c r="B10185" s="2"/>
      <c r="C10185" s="2"/>
    </row>
    <row r="10186" spans="2:3" hidden="1">
      <c r="B10186" s="2"/>
      <c r="C10186" s="2"/>
    </row>
    <row r="10187" spans="2:3" hidden="1">
      <c r="B10187" s="2"/>
      <c r="C10187" s="2"/>
    </row>
    <row r="10188" spans="2:3" hidden="1">
      <c r="B10188" s="2"/>
      <c r="C10188" s="2"/>
    </row>
    <row r="10189" spans="2:3" hidden="1">
      <c r="B10189" s="2"/>
      <c r="C10189" s="2"/>
    </row>
    <row r="10190" spans="2:3" hidden="1">
      <c r="B10190" s="2"/>
      <c r="C10190" s="2"/>
    </row>
    <row r="10191" spans="2:3" hidden="1">
      <c r="B10191" s="2"/>
      <c r="C10191" s="2"/>
    </row>
    <row r="10192" spans="2:3" hidden="1">
      <c r="B10192" s="2"/>
      <c r="C10192" s="2"/>
    </row>
    <row r="10193" spans="2:3" hidden="1">
      <c r="B10193" s="2"/>
      <c r="C10193" s="2"/>
    </row>
    <row r="10194" spans="2:3" hidden="1">
      <c r="B10194" s="2"/>
      <c r="C10194" s="2"/>
    </row>
    <row r="10195" spans="2:3" hidden="1">
      <c r="B10195" s="2"/>
      <c r="C10195" s="2"/>
    </row>
    <row r="10196" spans="2:3" hidden="1">
      <c r="B10196" s="2"/>
      <c r="C10196" s="2"/>
    </row>
    <row r="10197" spans="2:3" hidden="1">
      <c r="B10197" s="2"/>
      <c r="C10197" s="2"/>
    </row>
    <row r="10198" spans="2:3" hidden="1">
      <c r="B10198" s="2"/>
      <c r="C10198" s="2"/>
    </row>
    <row r="10199" spans="2:3" hidden="1">
      <c r="B10199" s="2"/>
      <c r="C10199" s="2"/>
    </row>
    <row r="10200" spans="2:3" hidden="1">
      <c r="B10200" s="2"/>
      <c r="C10200" s="2"/>
    </row>
    <row r="10201" spans="2:3" hidden="1">
      <c r="B10201" s="2"/>
      <c r="C10201" s="2"/>
    </row>
    <row r="10202" spans="2:3" hidden="1">
      <c r="B10202" s="2"/>
      <c r="C10202" s="2"/>
    </row>
    <row r="10203" spans="2:3" hidden="1">
      <c r="B10203" s="2"/>
      <c r="C10203" s="2"/>
    </row>
    <row r="10204" spans="2:3" hidden="1">
      <c r="B10204" s="2"/>
      <c r="C10204" s="2"/>
    </row>
    <row r="10205" spans="2:3" hidden="1">
      <c r="B10205" s="2"/>
      <c r="C10205" s="2"/>
    </row>
    <row r="10206" spans="2:3" hidden="1">
      <c r="B10206" s="2"/>
      <c r="C10206" s="2"/>
    </row>
    <row r="10207" spans="2:3" hidden="1">
      <c r="B10207" s="2"/>
      <c r="C10207" s="2"/>
    </row>
    <row r="10208" spans="2:3" hidden="1">
      <c r="B10208" s="2"/>
      <c r="C10208" s="2"/>
    </row>
    <row r="10209" spans="2:3" hidden="1">
      <c r="B10209" s="2"/>
      <c r="C10209" s="2"/>
    </row>
    <row r="10210" spans="2:3" hidden="1">
      <c r="B10210" s="2"/>
      <c r="C10210" s="2"/>
    </row>
    <row r="10211" spans="2:3" hidden="1">
      <c r="B10211" s="2"/>
      <c r="C10211" s="2"/>
    </row>
    <row r="10212" spans="2:3" hidden="1">
      <c r="B10212" s="2"/>
      <c r="C10212" s="2"/>
    </row>
    <row r="10213" spans="2:3" hidden="1">
      <c r="B10213" s="2"/>
      <c r="C10213" s="2"/>
    </row>
    <row r="10214" spans="2:3" hidden="1">
      <c r="B10214" s="2"/>
      <c r="C10214" s="2"/>
    </row>
    <row r="10215" spans="2:3" hidden="1">
      <c r="B10215" s="2"/>
      <c r="C10215" s="2"/>
    </row>
    <row r="10216" spans="2:3" hidden="1">
      <c r="B10216" s="2"/>
      <c r="C10216" s="2"/>
    </row>
    <row r="10217" spans="2:3" hidden="1">
      <c r="B10217" s="2"/>
      <c r="C10217" s="2"/>
    </row>
    <row r="10218" spans="2:3" hidden="1">
      <c r="B10218" s="2"/>
      <c r="C10218" s="2"/>
    </row>
    <row r="10219" spans="2:3" hidden="1">
      <c r="B10219" s="2"/>
      <c r="C10219" s="2"/>
    </row>
    <row r="10220" spans="2:3" hidden="1">
      <c r="B10220" s="2"/>
      <c r="C10220" s="2"/>
    </row>
    <row r="10221" spans="2:3" hidden="1">
      <c r="B10221" s="2"/>
      <c r="C10221" s="2"/>
    </row>
    <row r="10222" spans="2:3" hidden="1">
      <c r="B10222" s="2"/>
      <c r="C10222" s="2"/>
    </row>
    <row r="10223" spans="2:3" hidden="1">
      <c r="B10223" s="2"/>
      <c r="C10223" s="2"/>
    </row>
    <row r="10224" spans="2:3" hidden="1">
      <c r="B10224" s="2"/>
      <c r="C10224" s="2"/>
    </row>
    <row r="10225" spans="2:3" hidden="1">
      <c r="B10225" s="2"/>
      <c r="C10225" s="2"/>
    </row>
    <row r="10226" spans="2:3" hidden="1">
      <c r="B10226" s="2"/>
      <c r="C10226" s="2"/>
    </row>
    <row r="10227" spans="2:3" hidden="1">
      <c r="B10227" s="2"/>
      <c r="C10227" s="2"/>
    </row>
    <row r="10228" spans="2:3" hidden="1">
      <c r="B10228" s="2"/>
      <c r="C10228" s="2"/>
    </row>
    <row r="10229" spans="2:3" hidden="1">
      <c r="B10229" s="2"/>
      <c r="C10229" s="2"/>
    </row>
    <row r="10230" spans="2:3" hidden="1">
      <c r="B10230" s="2"/>
      <c r="C10230" s="2"/>
    </row>
    <row r="10231" spans="2:3" hidden="1">
      <c r="B10231" s="2"/>
      <c r="C10231" s="2"/>
    </row>
    <row r="10232" spans="2:3" hidden="1">
      <c r="B10232" s="2"/>
      <c r="C10232" s="2"/>
    </row>
    <row r="10233" spans="2:3" hidden="1">
      <c r="B10233" s="2"/>
      <c r="C10233" s="2"/>
    </row>
    <row r="10234" spans="2:3" hidden="1">
      <c r="B10234" s="2"/>
      <c r="C10234" s="2"/>
    </row>
    <row r="10235" spans="2:3" hidden="1">
      <c r="B10235" s="2"/>
      <c r="C10235" s="2"/>
    </row>
    <row r="10236" spans="2:3" hidden="1">
      <c r="B10236" s="2"/>
      <c r="C10236" s="2"/>
    </row>
    <row r="10237" spans="2:3" hidden="1">
      <c r="B10237" s="2"/>
      <c r="C10237" s="2"/>
    </row>
    <row r="10238" spans="2:3" hidden="1">
      <c r="B10238" s="2"/>
      <c r="C10238" s="2"/>
    </row>
    <row r="10239" spans="2:3" hidden="1">
      <c r="B10239" s="2"/>
      <c r="C10239" s="2"/>
    </row>
    <row r="10240" spans="2:3" hidden="1">
      <c r="B10240" s="2"/>
      <c r="C10240" s="2"/>
    </row>
    <row r="10241" spans="2:3" hidden="1">
      <c r="B10241" s="2"/>
      <c r="C10241" s="2"/>
    </row>
    <row r="10242" spans="2:3" hidden="1">
      <c r="B10242" s="2"/>
      <c r="C10242" s="2"/>
    </row>
    <row r="10243" spans="2:3" hidden="1">
      <c r="B10243" s="2"/>
      <c r="C10243" s="2"/>
    </row>
    <row r="10244" spans="2:3" hidden="1">
      <c r="B10244" s="2"/>
      <c r="C10244" s="2"/>
    </row>
    <row r="10245" spans="2:3" hidden="1">
      <c r="B10245" s="2"/>
      <c r="C10245" s="2"/>
    </row>
    <row r="10246" spans="2:3" hidden="1">
      <c r="B10246" s="2"/>
      <c r="C10246" s="2"/>
    </row>
    <row r="10247" spans="2:3" hidden="1">
      <c r="B10247" s="2"/>
      <c r="C10247" s="2"/>
    </row>
    <row r="10248" spans="2:3" hidden="1">
      <c r="B10248" s="2"/>
      <c r="C10248" s="2"/>
    </row>
    <row r="10249" spans="2:3" hidden="1">
      <c r="B10249" s="2"/>
      <c r="C10249" s="2"/>
    </row>
    <row r="10250" spans="2:3" hidden="1">
      <c r="B10250" s="2"/>
      <c r="C10250" s="2"/>
    </row>
    <row r="10251" spans="2:3" hidden="1">
      <c r="B10251" s="2"/>
      <c r="C10251" s="2"/>
    </row>
    <row r="10252" spans="2:3" hidden="1">
      <c r="B10252" s="2"/>
      <c r="C10252" s="2"/>
    </row>
    <row r="10253" spans="2:3" hidden="1">
      <c r="B10253" s="2"/>
      <c r="C10253" s="2"/>
    </row>
    <row r="10254" spans="2:3" hidden="1">
      <c r="B10254" s="2"/>
      <c r="C10254" s="2"/>
    </row>
    <row r="10255" spans="2:3" hidden="1">
      <c r="B10255" s="2"/>
      <c r="C10255" s="2"/>
    </row>
    <row r="10256" spans="2:3" hidden="1">
      <c r="B10256" s="2"/>
      <c r="C10256" s="2"/>
    </row>
    <row r="10257" spans="2:3" hidden="1">
      <c r="B10257" s="2"/>
      <c r="C10257" s="2"/>
    </row>
    <row r="10258" spans="2:3" hidden="1">
      <c r="B10258" s="2"/>
      <c r="C10258" s="2"/>
    </row>
    <row r="10259" spans="2:3" hidden="1">
      <c r="B10259" s="2"/>
      <c r="C10259" s="2"/>
    </row>
    <row r="10260" spans="2:3" hidden="1">
      <c r="B10260" s="2"/>
      <c r="C10260" s="2"/>
    </row>
    <row r="10261" spans="2:3" hidden="1">
      <c r="B10261" s="2"/>
      <c r="C10261" s="2"/>
    </row>
    <row r="10262" spans="2:3" hidden="1">
      <c r="B10262" s="2"/>
      <c r="C10262" s="2"/>
    </row>
    <row r="10263" spans="2:3" hidden="1">
      <c r="B10263" s="2"/>
      <c r="C10263" s="2"/>
    </row>
    <row r="10264" spans="2:3" hidden="1">
      <c r="B10264" s="2"/>
      <c r="C10264" s="2"/>
    </row>
    <row r="10265" spans="2:3" hidden="1">
      <c r="B10265" s="2"/>
      <c r="C10265" s="2"/>
    </row>
    <row r="10266" spans="2:3" hidden="1">
      <c r="B10266" s="2"/>
      <c r="C10266" s="2"/>
    </row>
    <row r="10267" spans="2:3" hidden="1">
      <c r="B10267" s="2"/>
      <c r="C10267" s="2"/>
    </row>
    <row r="10268" spans="2:3" hidden="1">
      <c r="B10268" s="2"/>
      <c r="C10268" s="2"/>
    </row>
    <row r="10269" spans="2:3" hidden="1">
      <c r="B10269" s="2"/>
      <c r="C10269" s="2"/>
    </row>
    <row r="10270" spans="2:3" hidden="1">
      <c r="B10270" s="2"/>
      <c r="C10270" s="2"/>
    </row>
    <row r="10271" spans="2:3" hidden="1">
      <c r="B10271" s="2"/>
      <c r="C10271" s="2"/>
    </row>
    <row r="10272" spans="2:3" hidden="1">
      <c r="B10272" s="2"/>
      <c r="C10272" s="2"/>
    </row>
    <row r="10273" spans="2:3" hidden="1">
      <c r="B10273" s="2"/>
      <c r="C10273" s="2"/>
    </row>
    <row r="10274" spans="2:3" hidden="1">
      <c r="B10274" s="2"/>
      <c r="C10274" s="2"/>
    </row>
    <row r="10275" spans="2:3" hidden="1">
      <c r="B10275" s="2"/>
      <c r="C10275" s="2"/>
    </row>
    <row r="10276" spans="2:3" hidden="1">
      <c r="B10276" s="2"/>
      <c r="C10276" s="2"/>
    </row>
    <row r="10277" spans="2:3" hidden="1">
      <c r="B10277" s="2"/>
      <c r="C10277" s="2"/>
    </row>
    <row r="10278" spans="2:3" hidden="1">
      <c r="B10278" s="2"/>
      <c r="C10278" s="2"/>
    </row>
    <row r="10279" spans="2:3" hidden="1">
      <c r="B10279" s="2"/>
      <c r="C10279" s="2"/>
    </row>
    <row r="10280" spans="2:3" hidden="1">
      <c r="B10280" s="2"/>
      <c r="C10280" s="2"/>
    </row>
    <row r="10281" spans="2:3" hidden="1">
      <c r="B10281" s="2"/>
      <c r="C10281" s="2"/>
    </row>
    <row r="10282" spans="2:3" hidden="1">
      <c r="B10282" s="2"/>
      <c r="C10282" s="2"/>
    </row>
    <row r="10283" spans="2:3" hidden="1">
      <c r="B10283" s="2"/>
      <c r="C10283" s="2"/>
    </row>
    <row r="10284" spans="2:3" hidden="1">
      <c r="B10284" s="2"/>
      <c r="C10284" s="2"/>
    </row>
    <row r="10285" spans="2:3" hidden="1">
      <c r="B10285" s="2"/>
      <c r="C10285" s="2"/>
    </row>
    <row r="10286" spans="2:3" hidden="1">
      <c r="B10286" s="2"/>
      <c r="C10286" s="2"/>
    </row>
    <row r="10287" spans="2:3" hidden="1">
      <c r="B10287" s="2"/>
      <c r="C10287" s="2"/>
    </row>
    <row r="10288" spans="2:3" hidden="1">
      <c r="B10288" s="2"/>
      <c r="C10288" s="2"/>
    </row>
    <row r="10289" spans="2:3" hidden="1">
      <c r="B10289" s="2"/>
      <c r="C10289" s="2"/>
    </row>
    <row r="10290" spans="2:3" hidden="1">
      <c r="B10290" s="2"/>
      <c r="C10290" s="2"/>
    </row>
    <row r="10291" spans="2:3" hidden="1">
      <c r="B10291" s="2"/>
      <c r="C10291" s="2"/>
    </row>
    <row r="10292" spans="2:3" hidden="1">
      <c r="B10292" s="2"/>
      <c r="C10292" s="2"/>
    </row>
    <row r="10293" spans="2:3" hidden="1">
      <c r="B10293" s="2"/>
      <c r="C10293" s="2"/>
    </row>
    <row r="10294" spans="2:3" hidden="1">
      <c r="B10294" s="2"/>
      <c r="C10294" s="2"/>
    </row>
    <row r="10295" spans="2:3" hidden="1">
      <c r="B10295" s="2"/>
      <c r="C10295" s="2"/>
    </row>
    <row r="10296" spans="2:3" hidden="1">
      <c r="B10296" s="2"/>
      <c r="C10296" s="2"/>
    </row>
    <row r="10297" spans="2:3" hidden="1">
      <c r="B10297" s="2"/>
      <c r="C10297" s="2"/>
    </row>
    <row r="10298" spans="2:3" hidden="1">
      <c r="B10298" s="2"/>
      <c r="C10298" s="2"/>
    </row>
    <row r="10299" spans="2:3" hidden="1">
      <c r="B10299" s="2"/>
      <c r="C10299" s="2"/>
    </row>
    <row r="10300" spans="2:3" hidden="1">
      <c r="B10300" s="2"/>
      <c r="C10300" s="2"/>
    </row>
    <row r="10301" spans="2:3" hidden="1">
      <c r="B10301" s="2"/>
      <c r="C10301" s="2"/>
    </row>
    <row r="10302" spans="2:3" hidden="1">
      <c r="B10302" s="2"/>
      <c r="C10302" s="2"/>
    </row>
    <row r="10303" spans="2:3" hidden="1">
      <c r="B10303" s="2"/>
      <c r="C10303" s="2"/>
    </row>
    <row r="10304" spans="2:3" hidden="1">
      <c r="B10304" s="2"/>
      <c r="C10304" s="2"/>
    </row>
    <row r="10305" spans="2:3" hidden="1">
      <c r="B10305" s="2"/>
      <c r="C10305" s="2"/>
    </row>
    <row r="10306" spans="2:3" hidden="1">
      <c r="B10306" s="2"/>
      <c r="C10306" s="2"/>
    </row>
    <row r="10307" spans="2:3" hidden="1">
      <c r="B10307" s="2"/>
      <c r="C10307" s="2"/>
    </row>
    <row r="10308" spans="2:3" hidden="1">
      <c r="B10308" s="2"/>
      <c r="C10308" s="2"/>
    </row>
    <row r="10309" spans="2:3" hidden="1">
      <c r="B10309" s="2"/>
      <c r="C10309" s="2"/>
    </row>
    <row r="10310" spans="2:3" hidden="1">
      <c r="B10310" s="2"/>
      <c r="C10310" s="2"/>
    </row>
    <row r="10311" spans="2:3" hidden="1">
      <c r="B10311" s="2"/>
      <c r="C10311" s="2"/>
    </row>
    <row r="10312" spans="2:3" hidden="1">
      <c r="B10312" s="2"/>
      <c r="C10312" s="2"/>
    </row>
    <row r="10313" spans="2:3" hidden="1">
      <c r="B10313" s="2"/>
      <c r="C10313" s="2"/>
    </row>
    <row r="10314" spans="2:3" hidden="1">
      <c r="B10314" s="2"/>
      <c r="C10314" s="2"/>
    </row>
    <row r="10315" spans="2:3" hidden="1">
      <c r="B10315" s="2"/>
      <c r="C10315" s="2"/>
    </row>
    <row r="10316" spans="2:3" hidden="1">
      <c r="B10316" s="2"/>
      <c r="C10316" s="2"/>
    </row>
    <row r="10317" spans="2:3" hidden="1">
      <c r="B10317" s="2"/>
      <c r="C10317" s="2"/>
    </row>
    <row r="10318" spans="2:3" hidden="1">
      <c r="B10318" s="2"/>
      <c r="C10318" s="2"/>
    </row>
    <row r="10319" spans="2:3" hidden="1">
      <c r="B10319" s="2"/>
      <c r="C10319" s="2"/>
    </row>
    <row r="10320" spans="2:3" hidden="1">
      <c r="B10320" s="2"/>
      <c r="C10320" s="2"/>
    </row>
    <row r="10321" spans="2:3" hidden="1">
      <c r="B10321" s="2"/>
      <c r="C10321" s="2"/>
    </row>
    <row r="10322" spans="2:3" hidden="1">
      <c r="B10322" s="2"/>
      <c r="C10322" s="2"/>
    </row>
    <row r="10323" spans="2:3" hidden="1">
      <c r="B10323" s="2"/>
      <c r="C10323" s="2"/>
    </row>
    <row r="10324" spans="2:3" hidden="1">
      <c r="B10324" s="2"/>
      <c r="C10324" s="2"/>
    </row>
    <row r="10325" spans="2:3" hidden="1">
      <c r="B10325" s="2"/>
      <c r="C10325" s="2"/>
    </row>
    <row r="10326" spans="2:3" hidden="1">
      <c r="B10326" s="2"/>
      <c r="C10326" s="2"/>
    </row>
    <row r="10327" spans="2:3" hidden="1">
      <c r="B10327" s="2"/>
      <c r="C10327" s="2"/>
    </row>
    <row r="10328" spans="2:3" hidden="1">
      <c r="B10328" s="2"/>
      <c r="C10328" s="2"/>
    </row>
    <row r="10329" spans="2:3" hidden="1">
      <c r="B10329" s="2"/>
      <c r="C10329" s="2"/>
    </row>
    <row r="10330" spans="2:3" hidden="1">
      <c r="B10330" s="2"/>
      <c r="C10330" s="2"/>
    </row>
    <row r="10331" spans="2:3" hidden="1">
      <c r="B10331" s="2"/>
      <c r="C10331" s="2"/>
    </row>
    <row r="10332" spans="2:3" hidden="1">
      <c r="B10332" s="2"/>
      <c r="C10332" s="2"/>
    </row>
    <row r="10333" spans="2:3" hidden="1">
      <c r="B10333" s="2"/>
      <c r="C10333" s="2"/>
    </row>
    <row r="10334" spans="2:3" hidden="1">
      <c r="B10334" s="2"/>
      <c r="C10334" s="2"/>
    </row>
    <row r="10335" spans="2:3" hidden="1">
      <c r="B10335" s="2"/>
      <c r="C10335" s="2"/>
    </row>
    <row r="10336" spans="2:3" hidden="1">
      <c r="B10336" s="2"/>
      <c r="C10336" s="2"/>
    </row>
    <row r="10337" spans="2:3" hidden="1">
      <c r="B10337" s="2"/>
      <c r="C10337" s="2"/>
    </row>
    <row r="10338" spans="2:3" hidden="1">
      <c r="B10338" s="2"/>
      <c r="C10338" s="2"/>
    </row>
    <row r="10339" spans="2:3" hidden="1">
      <c r="B10339" s="2"/>
      <c r="C10339" s="2"/>
    </row>
    <row r="10340" spans="2:3" hidden="1">
      <c r="B10340" s="2"/>
      <c r="C10340" s="2"/>
    </row>
    <row r="10341" spans="2:3" hidden="1">
      <c r="B10341" s="2"/>
      <c r="C10341" s="2"/>
    </row>
    <row r="10342" spans="2:3" hidden="1">
      <c r="B10342" s="2"/>
      <c r="C10342" s="2"/>
    </row>
    <row r="10343" spans="2:3" hidden="1">
      <c r="B10343" s="2"/>
      <c r="C10343" s="2"/>
    </row>
    <row r="10344" spans="2:3" hidden="1">
      <c r="B10344" s="2"/>
      <c r="C10344" s="2"/>
    </row>
    <row r="10345" spans="2:3" hidden="1">
      <c r="B10345" s="2"/>
      <c r="C10345" s="2"/>
    </row>
    <row r="10346" spans="2:3" hidden="1">
      <c r="B10346" s="2"/>
      <c r="C10346" s="2"/>
    </row>
    <row r="10347" spans="2:3" hidden="1">
      <c r="B10347" s="2"/>
      <c r="C10347" s="2"/>
    </row>
    <row r="10348" spans="2:3" hidden="1">
      <c r="B10348" s="2"/>
      <c r="C10348" s="2"/>
    </row>
    <row r="10349" spans="2:3" hidden="1">
      <c r="B10349" s="2"/>
      <c r="C10349" s="2"/>
    </row>
    <row r="10350" spans="2:3" hidden="1">
      <c r="B10350" s="2"/>
      <c r="C10350" s="2"/>
    </row>
    <row r="10351" spans="2:3" hidden="1">
      <c r="B10351" s="2"/>
      <c r="C10351" s="2"/>
    </row>
    <row r="10352" spans="2:3" hidden="1">
      <c r="B10352" s="2"/>
      <c r="C10352" s="2"/>
    </row>
    <row r="10353" spans="2:3" hidden="1">
      <c r="B10353" s="2"/>
      <c r="C10353" s="2"/>
    </row>
    <row r="10354" spans="2:3" hidden="1">
      <c r="B10354" s="2"/>
      <c r="C10354" s="2"/>
    </row>
    <row r="10355" spans="2:3" hidden="1">
      <c r="B10355" s="2"/>
      <c r="C10355" s="2"/>
    </row>
    <row r="10356" spans="2:3" hidden="1">
      <c r="B10356" s="2"/>
      <c r="C10356" s="2"/>
    </row>
    <row r="10357" spans="2:3" hidden="1">
      <c r="B10357" s="2"/>
      <c r="C10357" s="2"/>
    </row>
    <row r="10358" spans="2:3" hidden="1">
      <c r="B10358" s="2"/>
      <c r="C10358" s="2"/>
    </row>
    <row r="10359" spans="2:3" hidden="1">
      <c r="B10359" s="2"/>
      <c r="C10359" s="2"/>
    </row>
    <row r="10360" spans="2:3" hidden="1">
      <c r="B10360" s="2"/>
      <c r="C10360" s="2"/>
    </row>
    <row r="10361" spans="2:3" hidden="1">
      <c r="B10361" s="2"/>
      <c r="C10361" s="2"/>
    </row>
    <row r="10362" spans="2:3" hidden="1">
      <c r="B10362" s="2"/>
      <c r="C10362" s="2"/>
    </row>
    <row r="10363" spans="2:3" hidden="1">
      <c r="B10363" s="2"/>
      <c r="C10363" s="2"/>
    </row>
    <row r="10364" spans="2:3" hidden="1">
      <c r="B10364" s="2"/>
      <c r="C10364" s="2"/>
    </row>
    <row r="10365" spans="2:3" hidden="1">
      <c r="B10365" s="2"/>
      <c r="C10365" s="2"/>
    </row>
    <row r="10366" spans="2:3" hidden="1">
      <c r="B10366" s="2"/>
      <c r="C10366" s="2"/>
    </row>
    <row r="10367" spans="2:3" hidden="1">
      <c r="B10367" s="2"/>
      <c r="C10367" s="2"/>
    </row>
    <row r="10368" spans="2:3" hidden="1">
      <c r="B10368" s="2"/>
      <c r="C10368" s="2"/>
    </row>
    <row r="10369" spans="2:3" hidden="1">
      <c r="B10369" s="2"/>
      <c r="C10369" s="2"/>
    </row>
    <row r="10370" spans="2:3" hidden="1">
      <c r="B10370" s="2"/>
      <c r="C10370" s="2"/>
    </row>
    <row r="10371" spans="2:3" hidden="1">
      <c r="B10371" s="2"/>
      <c r="C10371" s="2"/>
    </row>
    <row r="10372" spans="2:3" hidden="1">
      <c r="B10372" s="2"/>
      <c r="C10372" s="2"/>
    </row>
    <row r="10373" spans="2:3" hidden="1">
      <c r="B10373" s="2"/>
      <c r="C10373" s="2"/>
    </row>
    <row r="10374" spans="2:3" hidden="1">
      <c r="B10374" s="2"/>
      <c r="C10374" s="2"/>
    </row>
    <row r="10375" spans="2:3" hidden="1">
      <c r="B10375" s="2"/>
      <c r="C10375" s="2"/>
    </row>
    <row r="10376" spans="2:3" hidden="1">
      <c r="B10376" s="2"/>
      <c r="C10376" s="2"/>
    </row>
    <row r="10377" spans="2:3" hidden="1">
      <c r="B10377" s="2"/>
      <c r="C10377" s="2"/>
    </row>
    <row r="10378" spans="2:3" hidden="1">
      <c r="B10378" s="2"/>
      <c r="C10378" s="2"/>
    </row>
    <row r="10379" spans="2:3" hidden="1">
      <c r="B10379" s="2"/>
      <c r="C10379" s="2"/>
    </row>
    <row r="10380" spans="2:3" hidden="1">
      <c r="B10380" s="2"/>
      <c r="C10380" s="2"/>
    </row>
    <row r="10381" spans="2:3" hidden="1">
      <c r="B10381" s="2"/>
      <c r="C10381" s="2"/>
    </row>
    <row r="10382" spans="2:3" hidden="1">
      <c r="B10382" s="2"/>
      <c r="C10382" s="2"/>
    </row>
    <row r="10383" spans="2:3" hidden="1">
      <c r="B10383" s="2"/>
      <c r="C10383" s="2"/>
    </row>
    <row r="10384" spans="2:3" hidden="1">
      <c r="B10384" s="2"/>
      <c r="C10384" s="2"/>
    </row>
    <row r="10385" spans="2:3" hidden="1">
      <c r="B10385" s="2"/>
      <c r="C10385" s="2"/>
    </row>
    <row r="10386" spans="2:3" hidden="1">
      <c r="B10386" s="2"/>
      <c r="C10386" s="2"/>
    </row>
    <row r="10387" spans="2:3" hidden="1">
      <c r="B10387" s="2"/>
      <c r="C10387" s="2"/>
    </row>
    <row r="10388" spans="2:3" hidden="1">
      <c r="B10388" s="2"/>
      <c r="C10388" s="2"/>
    </row>
    <row r="10389" spans="2:3" hidden="1">
      <c r="B10389" s="2"/>
      <c r="C10389" s="2"/>
    </row>
    <row r="10390" spans="2:3" hidden="1">
      <c r="B10390" s="2"/>
      <c r="C10390" s="2"/>
    </row>
    <row r="10391" spans="2:3" hidden="1">
      <c r="B10391" s="2"/>
      <c r="C10391" s="2"/>
    </row>
    <row r="10392" spans="2:3" hidden="1">
      <c r="B10392" s="2"/>
      <c r="C10392" s="2"/>
    </row>
    <row r="10393" spans="2:3" hidden="1">
      <c r="B10393" s="2"/>
      <c r="C10393" s="2"/>
    </row>
    <row r="10394" spans="2:3" hidden="1">
      <c r="B10394" s="2"/>
      <c r="C10394" s="2"/>
    </row>
    <row r="10395" spans="2:3" hidden="1">
      <c r="B10395" s="2"/>
      <c r="C10395" s="2"/>
    </row>
    <row r="10396" spans="2:3" hidden="1">
      <c r="B10396" s="2"/>
      <c r="C10396" s="2"/>
    </row>
    <row r="10397" spans="2:3" hidden="1">
      <c r="B10397" s="2"/>
      <c r="C10397" s="2"/>
    </row>
    <row r="10398" spans="2:3" hidden="1">
      <c r="B10398" s="2"/>
      <c r="C10398" s="2"/>
    </row>
    <row r="10399" spans="2:3" hidden="1">
      <c r="B10399" s="2"/>
      <c r="C10399" s="2"/>
    </row>
    <row r="10400" spans="2:3" hidden="1">
      <c r="B10400" s="2"/>
      <c r="C10400" s="2"/>
    </row>
    <row r="10401" spans="2:3" hidden="1">
      <c r="B10401" s="2"/>
      <c r="C10401" s="2"/>
    </row>
    <row r="10402" spans="2:3" hidden="1">
      <c r="B10402" s="2"/>
      <c r="C10402" s="2"/>
    </row>
    <row r="10403" spans="2:3" hidden="1">
      <c r="B10403" s="2"/>
      <c r="C10403" s="2"/>
    </row>
    <row r="10404" spans="2:3" hidden="1">
      <c r="B10404" s="2"/>
      <c r="C10404" s="2"/>
    </row>
    <row r="10405" spans="2:3" hidden="1">
      <c r="B10405" s="2"/>
      <c r="C10405" s="2"/>
    </row>
    <row r="10406" spans="2:3" hidden="1">
      <c r="B10406" s="2"/>
      <c r="C10406" s="2"/>
    </row>
    <row r="10407" spans="2:3" hidden="1">
      <c r="B10407" s="2"/>
      <c r="C10407" s="2"/>
    </row>
    <row r="10408" spans="2:3" hidden="1">
      <c r="B10408" s="2"/>
      <c r="C10408" s="2"/>
    </row>
    <row r="10409" spans="2:3" hidden="1">
      <c r="B10409" s="2"/>
      <c r="C10409" s="2"/>
    </row>
    <row r="10410" spans="2:3" hidden="1">
      <c r="B10410" s="2"/>
      <c r="C10410" s="2"/>
    </row>
    <row r="10411" spans="2:3" hidden="1">
      <c r="B10411" s="2"/>
      <c r="C10411" s="2"/>
    </row>
    <row r="10412" spans="2:3" hidden="1">
      <c r="B10412" s="2"/>
      <c r="C10412" s="2"/>
    </row>
    <row r="10413" spans="2:3" hidden="1">
      <c r="B10413" s="2"/>
      <c r="C10413" s="2"/>
    </row>
    <row r="10414" spans="2:3" hidden="1">
      <c r="B10414" s="2"/>
      <c r="C10414" s="2"/>
    </row>
    <row r="10415" spans="2:3" hidden="1">
      <c r="B10415" s="2"/>
      <c r="C10415" s="2"/>
    </row>
    <row r="10416" spans="2:3" hidden="1">
      <c r="B10416" s="2"/>
      <c r="C10416" s="2"/>
    </row>
    <row r="10417" spans="2:3" hidden="1">
      <c r="B10417" s="2"/>
      <c r="C10417" s="2"/>
    </row>
    <row r="10418" spans="2:3" hidden="1">
      <c r="B10418" s="2"/>
      <c r="C10418" s="2"/>
    </row>
    <row r="10419" spans="2:3" hidden="1">
      <c r="B10419" s="2"/>
      <c r="C10419" s="2"/>
    </row>
    <row r="10420" spans="2:3" hidden="1">
      <c r="B10420" s="2"/>
      <c r="C10420" s="2"/>
    </row>
    <row r="10421" spans="2:3" hidden="1">
      <c r="B10421" s="2"/>
      <c r="C10421" s="2"/>
    </row>
    <row r="10422" spans="2:3" hidden="1">
      <c r="B10422" s="2"/>
      <c r="C10422" s="2"/>
    </row>
    <row r="10423" spans="2:3" hidden="1">
      <c r="B10423" s="2"/>
      <c r="C10423" s="2"/>
    </row>
    <row r="10424" spans="2:3" hidden="1">
      <c r="B10424" s="2"/>
      <c r="C10424" s="2"/>
    </row>
    <row r="10425" spans="2:3" hidden="1">
      <c r="B10425" s="2"/>
      <c r="C10425" s="2"/>
    </row>
    <row r="10426" spans="2:3" hidden="1">
      <c r="B10426" s="2"/>
      <c r="C10426" s="2"/>
    </row>
    <row r="10427" spans="2:3" hidden="1">
      <c r="B10427" s="2"/>
      <c r="C10427" s="2"/>
    </row>
    <row r="10428" spans="2:3" hidden="1">
      <c r="B10428" s="2"/>
      <c r="C10428" s="2"/>
    </row>
    <row r="10429" spans="2:3" hidden="1">
      <c r="B10429" s="2"/>
      <c r="C10429" s="2"/>
    </row>
    <row r="10430" spans="2:3" hidden="1">
      <c r="B10430" s="2"/>
      <c r="C10430" s="2"/>
    </row>
    <row r="10431" spans="2:3" hidden="1">
      <c r="B10431" s="2"/>
      <c r="C10431" s="2"/>
    </row>
    <row r="10432" spans="2:3" hidden="1">
      <c r="B10432" s="2"/>
      <c r="C10432" s="2"/>
    </row>
    <row r="10433" spans="2:3" hidden="1">
      <c r="B10433" s="2"/>
      <c r="C10433" s="2"/>
    </row>
    <row r="10434" spans="2:3" hidden="1">
      <c r="B10434" s="2"/>
      <c r="C10434" s="2"/>
    </row>
    <row r="10435" spans="2:3" hidden="1">
      <c r="B10435" s="2"/>
      <c r="C10435" s="2"/>
    </row>
    <row r="10436" spans="2:3" hidden="1">
      <c r="B10436" s="2"/>
      <c r="C10436" s="2"/>
    </row>
    <row r="10437" spans="2:3" hidden="1">
      <c r="B10437" s="2"/>
      <c r="C10437" s="2"/>
    </row>
    <row r="10438" spans="2:3" hidden="1">
      <c r="B10438" s="2"/>
      <c r="C10438" s="2"/>
    </row>
    <row r="10439" spans="2:3" hidden="1">
      <c r="B10439" s="2"/>
      <c r="C10439" s="2"/>
    </row>
    <row r="10440" spans="2:3" hidden="1">
      <c r="B10440" s="2"/>
      <c r="C10440" s="2"/>
    </row>
    <row r="10441" spans="2:3" hidden="1">
      <c r="B10441" s="2"/>
      <c r="C10441" s="2"/>
    </row>
    <row r="10442" spans="2:3" hidden="1">
      <c r="B10442" s="2"/>
      <c r="C10442" s="2"/>
    </row>
    <row r="10443" spans="2:3" hidden="1">
      <c r="B10443" s="2"/>
      <c r="C10443" s="2"/>
    </row>
    <row r="10444" spans="2:3" hidden="1">
      <c r="B10444" s="2"/>
      <c r="C10444" s="2"/>
    </row>
    <row r="10445" spans="2:3" hidden="1">
      <c r="B10445" s="2"/>
      <c r="C10445" s="2"/>
    </row>
    <row r="10446" spans="2:3" hidden="1">
      <c r="B10446" s="2"/>
      <c r="C10446" s="2"/>
    </row>
    <row r="10447" spans="2:3" hidden="1">
      <c r="B10447" s="2"/>
      <c r="C10447" s="2"/>
    </row>
    <row r="10448" spans="2:3" hidden="1">
      <c r="B10448" s="2"/>
      <c r="C10448" s="2"/>
    </row>
    <row r="10449" spans="2:3" hidden="1">
      <c r="B10449" s="2"/>
      <c r="C10449" s="2"/>
    </row>
    <row r="10450" spans="2:3" hidden="1">
      <c r="B10450" s="2"/>
      <c r="C10450" s="2"/>
    </row>
    <row r="10451" spans="2:3" hidden="1">
      <c r="B10451" s="2"/>
      <c r="C10451" s="2"/>
    </row>
    <row r="10452" spans="2:3" hidden="1">
      <c r="B10452" s="2"/>
      <c r="C10452" s="2"/>
    </row>
    <row r="10453" spans="2:3" hidden="1">
      <c r="B10453" s="2"/>
      <c r="C10453" s="2"/>
    </row>
    <row r="10454" spans="2:3" hidden="1">
      <c r="B10454" s="2"/>
      <c r="C10454" s="2"/>
    </row>
    <row r="10455" spans="2:3" hidden="1">
      <c r="B10455" s="2"/>
      <c r="C10455" s="2"/>
    </row>
    <row r="10456" spans="2:3" hidden="1">
      <c r="B10456" s="2"/>
      <c r="C10456" s="2"/>
    </row>
    <row r="10457" spans="2:3" hidden="1">
      <c r="B10457" s="2"/>
      <c r="C10457" s="2"/>
    </row>
    <row r="10458" spans="2:3" hidden="1">
      <c r="B10458" s="2"/>
      <c r="C10458" s="2"/>
    </row>
    <row r="10459" spans="2:3" hidden="1">
      <c r="B10459" s="2"/>
      <c r="C10459" s="2"/>
    </row>
    <row r="10460" spans="2:3" hidden="1">
      <c r="B10460" s="2"/>
      <c r="C10460" s="2"/>
    </row>
    <row r="10461" spans="2:3" hidden="1">
      <c r="B10461" s="2"/>
      <c r="C10461" s="2"/>
    </row>
    <row r="10462" spans="2:3" hidden="1">
      <c r="B10462" s="2"/>
      <c r="C10462" s="2"/>
    </row>
    <row r="10463" spans="2:3" hidden="1">
      <c r="B10463" s="2"/>
      <c r="C10463" s="2"/>
    </row>
    <row r="10464" spans="2:3" hidden="1">
      <c r="B10464" s="2"/>
      <c r="C10464" s="2"/>
    </row>
    <row r="10465" spans="2:3" hidden="1">
      <c r="B10465" s="2"/>
      <c r="C10465" s="2"/>
    </row>
    <row r="10466" spans="2:3" hidden="1">
      <c r="B10466" s="2"/>
      <c r="C10466" s="2"/>
    </row>
    <row r="10467" spans="2:3" hidden="1">
      <c r="B10467" s="2"/>
      <c r="C10467" s="2"/>
    </row>
    <row r="10468" spans="2:3" hidden="1">
      <c r="B10468" s="2"/>
      <c r="C10468" s="2"/>
    </row>
    <row r="10469" spans="2:3" hidden="1">
      <c r="B10469" s="2"/>
      <c r="C10469" s="2"/>
    </row>
    <row r="10470" spans="2:3" hidden="1">
      <c r="B10470" s="2"/>
      <c r="C10470" s="2"/>
    </row>
    <row r="10471" spans="2:3" hidden="1">
      <c r="B10471" s="2"/>
      <c r="C10471" s="2"/>
    </row>
    <row r="10472" spans="2:3" hidden="1">
      <c r="B10472" s="2"/>
      <c r="C10472" s="2"/>
    </row>
    <row r="10473" spans="2:3" hidden="1">
      <c r="B10473" s="2"/>
      <c r="C10473" s="2"/>
    </row>
    <row r="10474" spans="2:3" hidden="1">
      <c r="B10474" s="2"/>
      <c r="C10474" s="2"/>
    </row>
    <row r="10475" spans="2:3" hidden="1">
      <c r="B10475" s="2"/>
      <c r="C10475" s="2"/>
    </row>
    <row r="10476" spans="2:3" hidden="1">
      <c r="B10476" s="2"/>
      <c r="C10476" s="2"/>
    </row>
    <row r="10477" spans="2:3" hidden="1">
      <c r="B10477" s="2"/>
      <c r="C10477" s="2"/>
    </row>
    <row r="10478" spans="2:3" hidden="1">
      <c r="B10478" s="2"/>
      <c r="C10478" s="2"/>
    </row>
    <row r="10479" spans="2:3" hidden="1">
      <c r="B10479" s="2"/>
      <c r="C10479" s="2"/>
    </row>
    <row r="10480" spans="2:3" hidden="1">
      <c r="B10480" s="2"/>
      <c r="C10480" s="2"/>
    </row>
    <row r="10481" spans="2:3" hidden="1">
      <c r="B10481" s="2"/>
      <c r="C10481" s="2"/>
    </row>
    <row r="10482" spans="2:3" hidden="1">
      <c r="B10482" s="2"/>
      <c r="C10482" s="2"/>
    </row>
    <row r="10483" spans="2:3" hidden="1">
      <c r="B10483" s="2"/>
      <c r="C10483" s="2"/>
    </row>
    <row r="10484" spans="2:3" hidden="1">
      <c r="B10484" s="2"/>
      <c r="C10484" s="2"/>
    </row>
    <row r="10485" spans="2:3" hidden="1">
      <c r="B10485" s="2"/>
      <c r="C10485" s="2"/>
    </row>
    <row r="10486" spans="2:3" hidden="1">
      <c r="B10486" s="2"/>
      <c r="C10486" s="2"/>
    </row>
    <row r="10487" spans="2:3" hidden="1">
      <c r="B10487" s="2"/>
      <c r="C10487" s="2"/>
    </row>
    <row r="10488" spans="2:3" hidden="1">
      <c r="B10488" s="2"/>
      <c r="C10488" s="2"/>
    </row>
    <row r="10489" spans="2:3" hidden="1">
      <c r="B10489" s="2"/>
      <c r="C10489" s="2"/>
    </row>
    <row r="10490" spans="2:3" hidden="1">
      <c r="B10490" s="2"/>
      <c r="C10490" s="2"/>
    </row>
    <row r="10491" spans="2:3" hidden="1">
      <c r="B10491" s="2"/>
      <c r="C10491" s="2"/>
    </row>
    <row r="10492" spans="2:3" hidden="1">
      <c r="B10492" s="2"/>
      <c r="C10492" s="2"/>
    </row>
    <row r="10493" spans="2:3" hidden="1">
      <c r="B10493" s="2"/>
      <c r="C10493" s="2"/>
    </row>
    <row r="10494" spans="2:3" hidden="1">
      <c r="B10494" s="2"/>
      <c r="C10494" s="2"/>
    </row>
    <row r="10495" spans="2:3" hidden="1">
      <c r="B10495" s="2"/>
      <c r="C10495" s="2"/>
    </row>
    <row r="10496" spans="2:3" hidden="1">
      <c r="B10496" s="2"/>
      <c r="C10496" s="2"/>
    </row>
    <row r="10497" spans="2:3" hidden="1">
      <c r="B10497" s="2"/>
      <c r="C10497" s="2"/>
    </row>
    <row r="10498" spans="2:3" hidden="1">
      <c r="B10498" s="2"/>
      <c r="C10498" s="2"/>
    </row>
    <row r="10499" spans="2:3" hidden="1">
      <c r="B10499" s="2"/>
      <c r="C10499" s="2"/>
    </row>
    <row r="10500" spans="2:3" hidden="1">
      <c r="B10500" s="2"/>
      <c r="C10500" s="2"/>
    </row>
    <row r="10501" spans="2:3" hidden="1">
      <c r="B10501" s="2"/>
      <c r="C10501" s="2"/>
    </row>
    <row r="10502" spans="2:3" hidden="1">
      <c r="B10502" s="2"/>
      <c r="C10502" s="2"/>
    </row>
    <row r="10503" spans="2:3" hidden="1">
      <c r="B10503" s="2"/>
      <c r="C10503" s="2"/>
    </row>
    <row r="10504" spans="2:3" hidden="1">
      <c r="B10504" s="2"/>
      <c r="C10504" s="2"/>
    </row>
    <row r="10505" spans="2:3" hidden="1">
      <c r="B10505" s="2"/>
      <c r="C10505" s="2"/>
    </row>
    <row r="10506" spans="2:3" hidden="1">
      <c r="B10506" s="2"/>
      <c r="C10506" s="2"/>
    </row>
    <row r="10507" spans="2:3" hidden="1">
      <c r="B10507" s="2"/>
      <c r="C10507" s="2"/>
    </row>
    <row r="10508" spans="2:3" hidden="1">
      <c r="B10508" s="2"/>
      <c r="C10508" s="2"/>
    </row>
    <row r="10509" spans="2:3" hidden="1">
      <c r="B10509" s="2"/>
      <c r="C10509" s="2"/>
    </row>
    <row r="10510" spans="2:3" hidden="1">
      <c r="B10510" s="2"/>
      <c r="C10510" s="2"/>
    </row>
    <row r="10511" spans="2:3" hidden="1">
      <c r="B10511" s="2"/>
      <c r="C10511" s="2"/>
    </row>
    <row r="10512" spans="2:3" hidden="1">
      <c r="B10512" s="2"/>
      <c r="C10512" s="2"/>
    </row>
    <row r="10513" spans="2:3" hidden="1">
      <c r="B10513" s="2"/>
      <c r="C10513" s="2"/>
    </row>
    <row r="10514" spans="2:3" hidden="1">
      <c r="B10514" s="2"/>
      <c r="C10514" s="2"/>
    </row>
    <row r="10515" spans="2:3" hidden="1">
      <c r="B10515" s="2"/>
      <c r="C10515" s="2"/>
    </row>
    <row r="10516" spans="2:3" hidden="1">
      <c r="B10516" s="2"/>
      <c r="C10516" s="2"/>
    </row>
    <row r="10517" spans="2:3" hidden="1">
      <c r="B10517" s="2"/>
      <c r="C10517" s="2"/>
    </row>
    <row r="10518" spans="2:3" hidden="1">
      <c r="B10518" s="2"/>
      <c r="C10518" s="2"/>
    </row>
    <row r="10519" spans="2:3" hidden="1">
      <c r="B10519" s="2"/>
      <c r="C10519" s="2"/>
    </row>
    <row r="10520" spans="2:3" hidden="1">
      <c r="B10520" s="2"/>
      <c r="C10520" s="2"/>
    </row>
    <row r="10521" spans="2:3" hidden="1">
      <c r="B10521" s="2"/>
      <c r="C10521" s="2"/>
    </row>
    <row r="10522" spans="2:3" hidden="1">
      <c r="B10522" s="2"/>
      <c r="C10522" s="2"/>
    </row>
    <row r="10523" spans="2:3" hidden="1">
      <c r="B10523" s="2"/>
      <c r="C10523" s="2"/>
    </row>
    <row r="10524" spans="2:3" hidden="1">
      <c r="B10524" s="2"/>
      <c r="C10524" s="2"/>
    </row>
    <row r="10525" spans="2:3" hidden="1">
      <c r="B10525" s="2"/>
      <c r="C10525" s="2"/>
    </row>
    <row r="10526" spans="2:3" hidden="1">
      <c r="B10526" s="2"/>
      <c r="C10526" s="2"/>
    </row>
    <row r="10527" spans="2:3" hidden="1">
      <c r="B10527" s="2"/>
      <c r="C10527" s="2"/>
    </row>
    <row r="10528" spans="2:3" hidden="1">
      <c r="B10528" s="2"/>
      <c r="C10528" s="2"/>
    </row>
    <row r="10529" spans="2:3" hidden="1">
      <c r="B10529" s="2"/>
      <c r="C10529" s="2"/>
    </row>
    <row r="10530" spans="2:3" hidden="1">
      <c r="B10530" s="2"/>
      <c r="C10530" s="2"/>
    </row>
    <row r="10531" spans="2:3" hidden="1">
      <c r="B10531" s="2"/>
      <c r="C10531" s="2"/>
    </row>
    <row r="10532" spans="2:3" hidden="1">
      <c r="B10532" s="2"/>
      <c r="C10532" s="2"/>
    </row>
    <row r="10533" spans="2:3" hidden="1">
      <c r="B10533" s="2"/>
      <c r="C10533" s="2"/>
    </row>
    <row r="10534" spans="2:3" hidden="1">
      <c r="B10534" s="2"/>
      <c r="C10534" s="2"/>
    </row>
    <row r="10535" spans="2:3" hidden="1">
      <c r="B10535" s="2"/>
      <c r="C10535" s="2"/>
    </row>
    <row r="10536" spans="2:3" hidden="1">
      <c r="B10536" s="2"/>
      <c r="C10536" s="2"/>
    </row>
    <row r="10537" spans="2:3" hidden="1">
      <c r="B10537" s="2"/>
      <c r="C10537" s="2"/>
    </row>
    <row r="10538" spans="2:3" hidden="1">
      <c r="B10538" s="2"/>
      <c r="C10538" s="2"/>
    </row>
    <row r="10539" spans="2:3" hidden="1">
      <c r="B10539" s="2"/>
      <c r="C10539" s="2"/>
    </row>
    <row r="10540" spans="2:3" hidden="1">
      <c r="B10540" s="2"/>
      <c r="C10540" s="2"/>
    </row>
    <row r="10541" spans="2:3" hidden="1">
      <c r="B10541" s="2"/>
      <c r="C10541" s="2"/>
    </row>
    <row r="10542" spans="2:3" hidden="1">
      <c r="B10542" s="2"/>
      <c r="C10542" s="2"/>
    </row>
    <row r="10543" spans="2:3" hidden="1">
      <c r="B10543" s="2"/>
      <c r="C10543" s="2"/>
    </row>
    <row r="10544" spans="2:3" hidden="1">
      <c r="B10544" s="2"/>
      <c r="C10544" s="2"/>
    </row>
    <row r="10545" spans="2:3" hidden="1">
      <c r="B10545" s="2"/>
      <c r="C10545" s="2"/>
    </row>
    <row r="10546" spans="2:3" hidden="1">
      <c r="B10546" s="2"/>
      <c r="C10546" s="2"/>
    </row>
    <row r="10547" spans="2:3" hidden="1">
      <c r="B10547" s="2"/>
      <c r="C10547" s="2"/>
    </row>
    <row r="10548" spans="2:3" hidden="1">
      <c r="B10548" s="2"/>
      <c r="C10548" s="2"/>
    </row>
    <row r="10549" spans="2:3" hidden="1">
      <c r="B10549" s="2"/>
      <c r="C10549" s="2"/>
    </row>
    <row r="10550" spans="2:3" hidden="1">
      <c r="B10550" s="2"/>
      <c r="C10550" s="2"/>
    </row>
    <row r="10551" spans="2:3" hidden="1">
      <c r="B10551" s="2"/>
      <c r="C10551" s="2"/>
    </row>
    <row r="10552" spans="2:3" hidden="1">
      <c r="B10552" s="2"/>
      <c r="C10552" s="2"/>
    </row>
    <row r="10553" spans="2:3" hidden="1">
      <c r="B10553" s="2"/>
      <c r="C10553" s="2"/>
    </row>
    <row r="10554" spans="2:3" hidden="1">
      <c r="B10554" s="2"/>
      <c r="C10554" s="2"/>
    </row>
    <row r="10555" spans="2:3" hidden="1">
      <c r="B10555" s="2"/>
      <c r="C10555" s="2"/>
    </row>
    <row r="10556" spans="2:3" hidden="1">
      <c r="B10556" s="2"/>
      <c r="C10556" s="2"/>
    </row>
    <row r="10557" spans="2:3" hidden="1">
      <c r="B10557" s="2"/>
      <c r="C10557" s="2"/>
    </row>
    <row r="10558" spans="2:3" hidden="1">
      <c r="B10558" s="2"/>
      <c r="C10558" s="2"/>
    </row>
    <row r="10559" spans="2:3" hidden="1">
      <c r="B10559" s="2"/>
      <c r="C10559" s="2"/>
    </row>
    <row r="10560" spans="2:3" hidden="1">
      <c r="B10560" s="2"/>
      <c r="C10560" s="2"/>
    </row>
    <row r="10561" spans="2:3" hidden="1">
      <c r="B10561" s="2"/>
      <c r="C10561" s="2"/>
    </row>
    <row r="10562" spans="2:3" hidden="1">
      <c r="B10562" s="2"/>
      <c r="C10562" s="2"/>
    </row>
    <row r="10563" spans="2:3" hidden="1">
      <c r="B10563" s="2"/>
      <c r="C10563" s="2"/>
    </row>
    <row r="10564" spans="2:3" hidden="1">
      <c r="B10564" s="2"/>
      <c r="C10564" s="2"/>
    </row>
    <row r="10565" spans="2:3" hidden="1">
      <c r="B10565" s="2"/>
      <c r="C10565" s="2"/>
    </row>
    <row r="10566" spans="2:3" hidden="1">
      <c r="B10566" s="2"/>
      <c r="C10566" s="2"/>
    </row>
    <row r="10567" spans="2:3" hidden="1">
      <c r="B10567" s="2"/>
      <c r="C10567" s="2"/>
    </row>
    <row r="10568" spans="2:3" hidden="1">
      <c r="B10568" s="2"/>
      <c r="C10568" s="2"/>
    </row>
    <row r="10569" spans="2:3" hidden="1">
      <c r="B10569" s="2"/>
      <c r="C10569" s="2"/>
    </row>
    <row r="10570" spans="2:3" hidden="1">
      <c r="B10570" s="2"/>
      <c r="C10570" s="2"/>
    </row>
    <row r="10571" spans="2:3" hidden="1">
      <c r="B10571" s="2"/>
      <c r="C10571" s="2"/>
    </row>
    <row r="10572" spans="2:3" hidden="1">
      <c r="B10572" s="2"/>
      <c r="C10572" s="2"/>
    </row>
    <row r="10573" spans="2:3" hidden="1">
      <c r="B10573" s="2"/>
      <c r="C10573" s="2"/>
    </row>
    <row r="10574" spans="2:3" hidden="1">
      <c r="B10574" s="2"/>
      <c r="C10574" s="2"/>
    </row>
    <row r="10575" spans="2:3" hidden="1">
      <c r="B10575" s="2"/>
      <c r="C10575" s="2"/>
    </row>
    <row r="10576" spans="2:3" hidden="1">
      <c r="B10576" s="2"/>
      <c r="C10576" s="2"/>
    </row>
    <row r="10577" spans="2:3" hidden="1">
      <c r="B10577" s="2"/>
      <c r="C10577" s="2"/>
    </row>
    <row r="10578" spans="2:3" hidden="1">
      <c r="B10578" s="2"/>
      <c r="C10578" s="2"/>
    </row>
    <row r="10579" spans="2:3" hidden="1">
      <c r="B10579" s="2"/>
      <c r="C10579" s="2"/>
    </row>
    <row r="10580" spans="2:3" hidden="1">
      <c r="B10580" s="2"/>
      <c r="C10580" s="2"/>
    </row>
    <row r="10581" spans="2:3" hidden="1">
      <c r="B10581" s="2"/>
      <c r="C10581" s="2"/>
    </row>
    <row r="10582" spans="2:3" hidden="1">
      <c r="B10582" s="2"/>
      <c r="C10582" s="2"/>
    </row>
    <row r="10583" spans="2:3" hidden="1">
      <c r="B10583" s="2"/>
      <c r="C10583" s="2"/>
    </row>
    <row r="10584" spans="2:3" hidden="1">
      <c r="B10584" s="2"/>
      <c r="C10584" s="2"/>
    </row>
    <row r="10585" spans="2:3" hidden="1">
      <c r="B10585" s="2"/>
      <c r="C10585" s="2"/>
    </row>
    <row r="10586" spans="2:3" hidden="1">
      <c r="B10586" s="2"/>
      <c r="C10586" s="2"/>
    </row>
    <row r="10587" spans="2:3" hidden="1">
      <c r="B10587" s="2"/>
      <c r="C10587" s="2"/>
    </row>
    <row r="10588" spans="2:3" hidden="1">
      <c r="B10588" s="2"/>
      <c r="C10588" s="2"/>
    </row>
    <row r="10589" spans="2:3" hidden="1">
      <c r="B10589" s="2"/>
      <c r="C10589" s="2"/>
    </row>
    <row r="10590" spans="2:3" hidden="1">
      <c r="B10590" s="2"/>
      <c r="C10590" s="2"/>
    </row>
    <row r="10591" spans="2:3" hidden="1">
      <c r="B10591" s="2"/>
      <c r="C10591" s="2"/>
    </row>
    <row r="10592" spans="2:3" hidden="1">
      <c r="B10592" s="2"/>
      <c r="C10592" s="2"/>
    </row>
    <row r="10593" spans="2:3" hidden="1">
      <c r="B10593" s="2"/>
      <c r="C10593" s="2"/>
    </row>
    <row r="10594" spans="2:3" hidden="1">
      <c r="B10594" s="2"/>
      <c r="C10594" s="2"/>
    </row>
    <row r="10595" spans="2:3" hidden="1">
      <c r="B10595" s="2"/>
      <c r="C10595" s="2"/>
    </row>
    <row r="10596" spans="2:3" hidden="1">
      <c r="B10596" s="2"/>
      <c r="C10596" s="2"/>
    </row>
    <row r="10597" spans="2:3" hidden="1">
      <c r="B10597" s="2"/>
      <c r="C10597" s="2"/>
    </row>
    <row r="10598" spans="2:3" hidden="1">
      <c r="B10598" s="2"/>
      <c r="C10598" s="2"/>
    </row>
    <row r="10599" spans="2:3" hidden="1">
      <c r="B10599" s="2"/>
      <c r="C10599" s="2"/>
    </row>
    <row r="10600" spans="2:3" hidden="1">
      <c r="B10600" s="2"/>
      <c r="C10600" s="2"/>
    </row>
    <row r="10601" spans="2:3" hidden="1">
      <c r="B10601" s="2"/>
      <c r="C10601" s="2"/>
    </row>
    <row r="10602" spans="2:3" hidden="1">
      <c r="B10602" s="2"/>
      <c r="C10602" s="2"/>
    </row>
    <row r="10603" spans="2:3" hidden="1">
      <c r="B10603" s="2"/>
      <c r="C10603" s="2"/>
    </row>
    <row r="10604" spans="2:3" hidden="1">
      <c r="B10604" s="2"/>
      <c r="C10604" s="2"/>
    </row>
    <row r="10605" spans="2:3" hidden="1">
      <c r="B10605" s="2"/>
      <c r="C10605" s="2"/>
    </row>
    <row r="10606" spans="2:3" hidden="1">
      <c r="B10606" s="2"/>
      <c r="C10606" s="2"/>
    </row>
    <row r="10607" spans="2:3" hidden="1">
      <c r="B10607" s="2"/>
      <c r="C10607" s="2"/>
    </row>
    <row r="10608" spans="2:3" hidden="1">
      <c r="B10608" s="2"/>
      <c r="C10608" s="2"/>
    </row>
    <row r="10609" spans="2:3" hidden="1">
      <c r="B10609" s="2"/>
      <c r="C10609" s="2"/>
    </row>
    <row r="10610" spans="2:3" hidden="1">
      <c r="B10610" s="2"/>
      <c r="C10610" s="2"/>
    </row>
    <row r="10611" spans="2:3" hidden="1">
      <c r="B10611" s="2"/>
      <c r="C10611" s="2"/>
    </row>
    <row r="10612" spans="2:3" hidden="1">
      <c r="B10612" s="2"/>
      <c r="C10612" s="2"/>
    </row>
    <row r="10613" spans="2:3" hidden="1">
      <c r="B10613" s="2"/>
      <c r="C10613" s="2"/>
    </row>
    <row r="10614" spans="2:3" hidden="1">
      <c r="B10614" s="2"/>
      <c r="C10614" s="2"/>
    </row>
    <row r="10615" spans="2:3" hidden="1">
      <c r="B10615" s="2"/>
      <c r="C10615" s="2"/>
    </row>
    <row r="10616" spans="2:3" hidden="1">
      <c r="B10616" s="2"/>
      <c r="C10616" s="2"/>
    </row>
    <row r="10617" spans="2:3" hidden="1">
      <c r="B10617" s="2"/>
      <c r="C10617" s="2"/>
    </row>
    <row r="10618" spans="2:3" hidden="1">
      <c r="B10618" s="2"/>
      <c r="C10618" s="2"/>
    </row>
    <row r="10619" spans="2:3" hidden="1">
      <c r="B10619" s="2"/>
      <c r="C10619" s="2"/>
    </row>
    <row r="10620" spans="2:3" hidden="1">
      <c r="B10620" s="2"/>
      <c r="C10620" s="2"/>
    </row>
    <row r="10621" spans="2:3" hidden="1">
      <c r="B10621" s="2"/>
      <c r="C10621" s="2"/>
    </row>
    <row r="10622" spans="2:3" hidden="1">
      <c r="B10622" s="2"/>
      <c r="C10622" s="2"/>
    </row>
    <row r="10623" spans="2:3" hidden="1">
      <c r="B10623" s="2"/>
      <c r="C10623" s="2"/>
    </row>
    <row r="10624" spans="2:3" hidden="1">
      <c r="B10624" s="2"/>
      <c r="C10624" s="2"/>
    </row>
    <row r="10625" spans="2:3" hidden="1">
      <c r="B10625" s="2"/>
      <c r="C10625" s="2"/>
    </row>
    <row r="10626" spans="2:3" hidden="1">
      <c r="B10626" s="2"/>
      <c r="C10626" s="2"/>
    </row>
    <row r="10627" spans="2:3" hidden="1">
      <c r="B10627" s="2"/>
      <c r="C10627" s="2"/>
    </row>
    <row r="10628" spans="2:3" hidden="1">
      <c r="B10628" s="2"/>
      <c r="C10628" s="2"/>
    </row>
    <row r="10629" spans="2:3" hidden="1">
      <c r="B10629" s="2"/>
      <c r="C10629" s="2"/>
    </row>
    <row r="10630" spans="2:3" hidden="1">
      <c r="B10630" s="2"/>
      <c r="C10630" s="2"/>
    </row>
    <row r="10631" spans="2:3" hidden="1">
      <c r="B10631" s="2"/>
      <c r="C10631" s="2"/>
    </row>
    <row r="10632" spans="2:3" hidden="1">
      <c r="B10632" s="2"/>
      <c r="C10632" s="2"/>
    </row>
    <row r="10633" spans="2:3" hidden="1">
      <c r="B10633" s="2"/>
      <c r="C10633" s="2"/>
    </row>
    <row r="10634" spans="2:3" hidden="1">
      <c r="B10634" s="2"/>
      <c r="C10634" s="2"/>
    </row>
    <row r="10635" spans="2:3" hidden="1">
      <c r="B10635" s="2"/>
      <c r="C10635" s="2"/>
    </row>
    <row r="10636" spans="2:3" hidden="1">
      <c r="B10636" s="2"/>
      <c r="C10636" s="2"/>
    </row>
    <row r="10637" spans="2:3" hidden="1">
      <c r="B10637" s="2"/>
      <c r="C10637" s="2"/>
    </row>
    <row r="10638" spans="2:3" hidden="1">
      <c r="B10638" s="2"/>
      <c r="C10638" s="2"/>
    </row>
    <row r="10639" spans="2:3" hidden="1">
      <c r="B10639" s="2"/>
      <c r="C10639" s="2"/>
    </row>
    <row r="10640" spans="2:3" hidden="1">
      <c r="B10640" s="2"/>
      <c r="C10640" s="2"/>
    </row>
    <row r="10641" spans="2:3" hidden="1">
      <c r="B10641" s="2"/>
      <c r="C10641" s="2"/>
    </row>
    <row r="10642" spans="2:3" hidden="1">
      <c r="B10642" s="2"/>
      <c r="C10642" s="2"/>
    </row>
    <row r="10643" spans="2:3" hidden="1">
      <c r="B10643" s="2"/>
      <c r="C10643" s="2"/>
    </row>
    <row r="10644" spans="2:3" hidden="1">
      <c r="B10644" s="2"/>
      <c r="C10644" s="2"/>
    </row>
    <row r="10645" spans="2:3" hidden="1">
      <c r="B10645" s="2"/>
      <c r="C10645" s="2"/>
    </row>
    <row r="10646" spans="2:3" hidden="1">
      <c r="B10646" s="2"/>
      <c r="C10646" s="2"/>
    </row>
    <row r="10647" spans="2:3" hidden="1">
      <c r="B10647" s="2"/>
      <c r="C10647" s="2"/>
    </row>
    <row r="10648" spans="2:3" hidden="1">
      <c r="B10648" s="2"/>
      <c r="C10648" s="2"/>
    </row>
    <row r="10649" spans="2:3" hidden="1">
      <c r="B10649" s="2"/>
      <c r="C10649" s="2"/>
    </row>
    <row r="10650" spans="2:3" hidden="1">
      <c r="B10650" s="2"/>
      <c r="C10650" s="2"/>
    </row>
    <row r="10651" spans="2:3" hidden="1">
      <c r="B10651" s="2"/>
      <c r="C10651" s="2"/>
    </row>
    <row r="10652" spans="2:3" hidden="1">
      <c r="B10652" s="2"/>
      <c r="C10652" s="2"/>
    </row>
    <row r="10653" spans="2:3" hidden="1">
      <c r="B10653" s="2"/>
      <c r="C10653" s="2"/>
    </row>
    <row r="10654" spans="2:3" hidden="1">
      <c r="B10654" s="2"/>
      <c r="C10654" s="2"/>
    </row>
    <row r="10655" spans="2:3" hidden="1">
      <c r="B10655" s="2"/>
      <c r="C10655" s="2"/>
    </row>
    <row r="10656" spans="2:3" hidden="1">
      <c r="B10656" s="2"/>
      <c r="C10656" s="2"/>
    </row>
    <row r="10657" spans="2:3" hidden="1">
      <c r="B10657" s="2"/>
      <c r="C10657" s="2"/>
    </row>
    <row r="10658" spans="2:3" hidden="1">
      <c r="B10658" s="2"/>
      <c r="C10658" s="2"/>
    </row>
    <row r="10659" spans="2:3" hidden="1">
      <c r="B10659" s="2"/>
      <c r="C10659" s="2"/>
    </row>
    <row r="10660" spans="2:3" hidden="1">
      <c r="B10660" s="2"/>
      <c r="C10660" s="2"/>
    </row>
    <row r="10661" spans="2:3" hidden="1">
      <c r="B10661" s="2"/>
      <c r="C10661" s="2"/>
    </row>
    <row r="10662" spans="2:3" hidden="1">
      <c r="B10662" s="2"/>
      <c r="C10662" s="2"/>
    </row>
    <row r="10663" spans="2:3" hidden="1">
      <c r="B10663" s="2"/>
      <c r="C10663" s="2"/>
    </row>
    <row r="10664" spans="2:3" hidden="1">
      <c r="B10664" s="2"/>
      <c r="C10664" s="2"/>
    </row>
    <row r="10665" spans="2:3" hidden="1">
      <c r="B10665" s="2"/>
      <c r="C10665" s="2"/>
    </row>
    <row r="10666" spans="2:3" hidden="1">
      <c r="B10666" s="2"/>
      <c r="C10666" s="2"/>
    </row>
    <row r="10667" spans="2:3" hidden="1">
      <c r="B10667" s="2"/>
      <c r="C10667" s="2"/>
    </row>
    <row r="10668" spans="2:3" hidden="1">
      <c r="B10668" s="2"/>
      <c r="C10668" s="2"/>
    </row>
    <row r="10669" spans="2:3" hidden="1">
      <c r="B10669" s="2"/>
      <c r="C10669" s="2"/>
    </row>
    <row r="10670" spans="2:3" hidden="1">
      <c r="B10670" s="2"/>
      <c r="C10670" s="2"/>
    </row>
    <row r="10671" spans="2:3" hidden="1">
      <c r="B10671" s="2"/>
      <c r="C10671" s="2"/>
    </row>
    <row r="10672" spans="2:3" hidden="1">
      <c r="B10672" s="2"/>
      <c r="C10672" s="2"/>
    </row>
    <row r="10673" spans="2:3" hidden="1">
      <c r="B10673" s="2"/>
      <c r="C10673" s="2"/>
    </row>
    <row r="10674" spans="2:3" hidden="1">
      <c r="B10674" s="2"/>
      <c r="C10674" s="2"/>
    </row>
    <row r="10675" spans="2:3" hidden="1">
      <c r="B10675" s="2"/>
      <c r="C10675" s="2"/>
    </row>
    <row r="10676" spans="2:3" hidden="1">
      <c r="B10676" s="2"/>
      <c r="C10676" s="2"/>
    </row>
    <row r="10677" spans="2:3" hidden="1">
      <c r="B10677" s="2"/>
      <c r="C10677" s="2"/>
    </row>
    <row r="10678" spans="2:3" hidden="1">
      <c r="B10678" s="2"/>
      <c r="C10678" s="2"/>
    </row>
    <row r="10679" spans="2:3" hidden="1">
      <c r="B10679" s="2"/>
      <c r="C10679" s="2"/>
    </row>
    <row r="10680" spans="2:3" hidden="1">
      <c r="B10680" s="2"/>
      <c r="C10680" s="2"/>
    </row>
    <row r="10681" spans="2:3" hidden="1">
      <c r="B10681" s="2"/>
      <c r="C10681" s="2"/>
    </row>
    <row r="10682" spans="2:3" hidden="1">
      <c r="B10682" s="2"/>
      <c r="C10682" s="2"/>
    </row>
    <row r="10683" spans="2:3" hidden="1">
      <c r="B10683" s="2"/>
      <c r="C10683" s="2"/>
    </row>
    <row r="10684" spans="2:3" hidden="1">
      <c r="B10684" s="2"/>
      <c r="C10684" s="2"/>
    </row>
    <row r="10685" spans="2:3" hidden="1">
      <c r="B10685" s="2"/>
      <c r="C10685" s="2"/>
    </row>
    <row r="10686" spans="2:3" hidden="1">
      <c r="B10686" s="2"/>
      <c r="C10686" s="2"/>
    </row>
    <row r="10687" spans="2:3" hidden="1">
      <c r="B10687" s="2"/>
      <c r="C10687" s="2"/>
    </row>
    <row r="10688" spans="2:3" hidden="1">
      <c r="B10688" s="2"/>
      <c r="C10688" s="2"/>
    </row>
    <row r="10689" spans="2:3" hidden="1">
      <c r="B10689" s="2"/>
      <c r="C10689" s="2"/>
    </row>
    <row r="10690" spans="2:3" hidden="1">
      <c r="B10690" s="2"/>
      <c r="C10690" s="2"/>
    </row>
    <row r="10691" spans="2:3" hidden="1">
      <c r="B10691" s="2"/>
      <c r="C10691" s="2"/>
    </row>
    <row r="10692" spans="2:3" hidden="1">
      <c r="B10692" s="2"/>
      <c r="C10692" s="2"/>
    </row>
    <row r="10693" spans="2:3" hidden="1">
      <c r="B10693" s="2"/>
      <c r="C10693" s="2"/>
    </row>
    <row r="10694" spans="2:3" hidden="1">
      <c r="B10694" s="2"/>
      <c r="C10694" s="2"/>
    </row>
    <row r="10695" spans="2:3" hidden="1">
      <c r="B10695" s="2"/>
      <c r="C10695" s="2"/>
    </row>
    <row r="10696" spans="2:3" hidden="1">
      <c r="B10696" s="2"/>
      <c r="C10696" s="2"/>
    </row>
    <row r="10697" spans="2:3" hidden="1">
      <c r="B10697" s="2"/>
      <c r="C10697" s="2"/>
    </row>
    <row r="10698" spans="2:3" hidden="1">
      <c r="B10698" s="2"/>
      <c r="C10698" s="2"/>
    </row>
    <row r="10699" spans="2:3" hidden="1">
      <c r="B10699" s="2"/>
      <c r="C10699" s="2"/>
    </row>
    <row r="10700" spans="2:3" hidden="1">
      <c r="B10700" s="2"/>
      <c r="C10700" s="2"/>
    </row>
    <row r="10701" spans="2:3" hidden="1">
      <c r="B10701" s="2"/>
      <c r="C10701" s="2"/>
    </row>
    <row r="10702" spans="2:3" hidden="1">
      <c r="B10702" s="2"/>
      <c r="C10702" s="2"/>
    </row>
    <row r="10703" spans="2:3" hidden="1">
      <c r="B10703" s="2"/>
      <c r="C10703" s="2"/>
    </row>
    <row r="10704" spans="2:3" hidden="1">
      <c r="B10704" s="2"/>
      <c r="C10704" s="2"/>
    </row>
    <row r="10705" spans="2:3" hidden="1">
      <c r="B10705" s="2"/>
      <c r="C10705" s="2"/>
    </row>
    <row r="10706" spans="2:3" hidden="1">
      <c r="B10706" s="2"/>
      <c r="C10706" s="2"/>
    </row>
    <row r="10707" spans="2:3" hidden="1">
      <c r="B10707" s="2"/>
      <c r="C10707" s="2"/>
    </row>
    <row r="10708" spans="2:3" hidden="1">
      <c r="B10708" s="2"/>
      <c r="C10708" s="2"/>
    </row>
    <row r="10709" spans="2:3" hidden="1">
      <c r="B10709" s="2"/>
      <c r="C10709" s="2"/>
    </row>
    <row r="10710" spans="2:3" hidden="1">
      <c r="B10710" s="2"/>
      <c r="C10710" s="2"/>
    </row>
    <row r="10711" spans="2:3" hidden="1">
      <c r="B10711" s="2"/>
      <c r="C10711" s="2"/>
    </row>
    <row r="10712" spans="2:3" hidden="1">
      <c r="B10712" s="2"/>
      <c r="C10712" s="2"/>
    </row>
    <row r="10713" spans="2:3" hidden="1">
      <c r="B10713" s="2"/>
      <c r="C10713" s="2"/>
    </row>
    <row r="10714" spans="2:3" hidden="1">
      <c r="B10714" s="2"/>
      <c r="C10714" s="2"/>
    </row>
    <row r="10715" spans="2:3" hidden="1">
      <c r="B10715" s="2"/>
      <c r="C10715" s="2"/>
    </row>
    <row r="10716" spans="2:3" hidden="1">
      <c r="B10716" s="2"/>
      <c r="C10716" s="2"/>
    </row>
    <row r="10717" spans="2:3" hidden="1">
      <c r="B10717" s="2"/>
      <c r="C10717" s="2"/>
    </row>
    <row r="10718" spans="2:3" hidden="1">
      <c r="B10718" s="2"/>
      <c r="C10718" s="2"/>
    </row>
    <row r="10719" spans="2:3" hidden="1">
      <c r="B10719" s="2"/>
      <c r="C10719" s="2"/>
    </row>
    <row r="10720" spans="2:3" hidden="1">
      <c r="B10720" s="2"/>
      <c r="C10720" s="2"/>
    </row>
    <row r="10721" spans="2:3" hidden="1">
      <c r="B10721" s="2"/>
      <c r="C10721" s="2"/>
    </row>
    <row r="10722" spans="2:3" hidden="1">
      <c r="B10722" s="2"/>
      <c r="C10722" s="2"/>
    </row>
    <row r="10723" spans="2:3" hidden="1">
      <c r="B10723" s="2"/>
      <c r="C10723" s="2"/>
    </row>
    <row r="10724" spans="2:3" hidden="1">
      <c r="B10724" s="2"/>
      <c r="C10724" s="2"/>
    </row>
    <row r="10725" spans="2:3" hidden="1">
      <c r="B10725" s="2"/>
      <c r="C10725" s="2"/>
    </row>
    <row r="10726" spans="2:3" hidden="1">
      <c r="B10726" s="2"/>
      <c r="C10726" s="2"/>
    </row>
    <row r="10727" spans="2:3" hidden="1">
      <c r="B10727" s="2"/>
      <c r="C10727" s="2"/>
    </row>
    <row r="10728" spans="2:3" hidden="1">
      <c r="B10728" s="2"/>
      <c r="C10728" s="2"/>
    </row>
    <row r="10729" spans="2:3" hidden="1">
      <c r="B10729" s="2"/>
      <c r="C10729" s="2"/>
    </row>
    <row r="10730" spans="2:3" hidden="1">
      <c r="B10730" s="2"/>
      <c r="C10730" s="2"/>
    </row>
    <row r="10731" spans="2:3" hidden="1">
      <c r="B10731" s="2"/>
      <c r="C10731" s="2"/>
    </row>
    <row r="10732" spans="2:3" hidden="1">
      <c r="B10732" s="2"/>
      <c r="C10732" s="2"/>
    </row>
    <row r="10733" spans="2:3" hidden="1">
      <c r="B10733" s="2"/>
      <c r="C10733" s="2"/>
    </row>
    <row r="10734" spans="2:3" hidden="1">
      <c r="B10734" s="2"/>
      <c r="C10734" s="2"/>
    </row>
    <row r="10735" spans="2:3" hidden="1">
      <c r="B10735" s="2"/>
      <c r="C10735" s="2"/>
    </row>
    <row r="10736" spans="2:3" hidden="1">
      <c r="B10736" s="2"/>
      <c r="C10736" s="2"/>
    </row>
    <row r="10737" spans="2:3" hidden="1">
      <c r="B10737" s="2"/>
      <c r="C10737" s="2"/>
    </row>
    <row r="10738" spans="2:3" hidden="1">
      <c r="B10738" s="2"/>
      <c r="C10738" s="2"/>
    </row>
    <row r="10739" spans="2:3" hidden="1">
      <c r="B10739" s="2"/>
      <c r="C10739" s="2"/>
    </row>
    <row r="10740" spans="2:3" hidden="1">
      <c r="B10740" s="2"/>
      <c r="C10740" s="2"/>
    </row>
    <row r="10741" spans="2:3" hidden="1">
      <c r="B10741" s="2"/>
      <c r="C10741" s="2"/>
    </row>
    <row r="10742" spans="2:3" hidden="1">
      <c r="B10742" s="2"/>
      <c r="C10742" s="2"/>
    </row>
    <row r="10743" spans="2:3" hidden="1">
      <c r="B10743" s="2"/>
      <c r="C10743" s="2"/>
    </row>
    <row r="10744" spans="2:3" hidden="1">
      <c r="B10744" s="2"/>
      <c r="C10744" s="2"/>
    </row>
    <row r="10745" spans="2:3" hidden="1">
      <c r="B10745" s="2"/>
      <c r="C10745" s="2"/>
    </row>
    <row r="10746" spans="2:3" hidden="1">
      <c r="B10746" s="2"/>
      <c r="C10746" s="2"/>
    </row>
    <row r="10747" spans="2:3" hidden="1">
      <c r="B10747" s="2"/>
      <c r="C10747" s="2"/>
    </row>
    <row r="10748" spans="2:3" hidden="1">
      <c r="B10748" s="2"/>
      <c r="C10748" s="2"/>
    </row>
    <row r="10749" spans="2:3" hidden="1">
      <c r="B10749" s="2"/>
      <c r="C10749" s="2"/>
    </row>
    <row r="10750" spans="2:3" hidden="1">
      <c r="B10750" s="2"/>
      <c r="C10750" s="2"/>
    </row>
    <row r="10751" spans="2:3" hidden="1">
      <c r="B10751" s="2"/>
      <c r="C10751" s="2"/>
    </row>
    <row r="10752" spans="2:3" hidden="1">
      <c r="B10752" s="2"/>
      <c r="C10752" s="2"/>
    </row>
    <row r="10753" spans="2:3" hidden="1">
      <c r="B10753" s="2"/>
      <c r="C10753" s="2"/>
    </row>
    <row r="10754" spans="2:3" hidden="1">
      <c r="B10754" s="2"/>
      <c r="C10754" s="2"/>
    </row>
    <row r="10755" spans="2:3" hidden="1">
      <c r="B10755" s="2"/>
      <c r="C10755" s="2"/>
    </row>
    <row r="10756" spans="2:3" hidden="1">
      <c r="B10756" s="2"/>
      <c r="C10756" s="2"/>
    </row>
    <row r="10757" spans="2:3" hidden="1">
      <c r="B10757" s="2"/>
      <c r="C10757" s="2"/>
    </row>
    <row r="10758" spans="2:3" hidden="1">
      <c r="B10758" s="2"/>
      <c r="C10758" s="2"/>
    </row>
    <row r="10759" spans="2:3" hidden="1">
      <c r="B10759" s="2"/>
      <c r="C10759" s="2"/>
    </row>
    <row r="10760" spans="2:3" hidden="1">
      <c r="B10760" s="2"/>
      <c r="C10760" s="2"/>
    </row>
    <row r="10761" spans="2:3" hidden="1">
      <c r="B10761" s="2"/>
      <c r="C10761" s="2"/>
    </row>
    <row r="10762" spans="2:3" hidden="1">
      <c r="B10762" s="2"/>
      <c r="C10762" s="2"/>
    </row>
    <row r="10763" spans="2:3" hidden="1">
      <c r="B10763" s="2"/>
      <c r="C10763" s="2"/>
    </row>
    <row r="10764" spans="2:3" hidden="1">
      <c r="B10764" s="2"/>
      <c r="C10764" s="2"/>
    </row>
    <row r="10765" spans="2:3" hidden="1">
      <c r="B10765" s="2"/>
      <c r="C10765" s="2"/>
    </row>
    <row r="10766" spans="2:3" hidden="1">
      <c r="B10766" s="2"/>
      <c r="C10766" s="2"/>
    </row>
    <row r="10767" spans="2:3" hidden="1">
      <c r="B10767" s="2"/>
      <c r="C10767" s="2"/>
    </row>
    <row r="10768" spans="2:3" hidden="1">
      <c r="B10768" s="2"/>
      <c r="C10768" s="2"/>
    </row>
    <row r="10769" spans="2:3" hidden="1">
      <c r="B10769" s="2"/>
      <c r="C10769" s="2"/>
    </row>
    <row r="10770" spans="2:3" hidden="1">
      <c r="B10770" s="2"/>
      <c r="C10770" s="2"/>
    </row>
    <row r="10771" spans="2:3" hidden="1">
      <c r="B10771" s="2"/>
      <c r="C10771" s="2"/>
    </row>
    <row r="10772" spans="2:3" hidden="1">
      <c r="B10772" s="2"/>
      <c r="C10772" s="2"/>
    </row>
    <row r="10773" spans="2:3" hidden="1">
      <c r="B10773" s="2"/>
      <c r="C10773" s="2"/>
    </row>
    <row r="10774" spans="2:3" hidden="1">
      <c r="B10774" s="2"/>
      <c r="C10774" s="2"/>
    </row>
    <row r="10775" spans="2:3" hidden="1">
      <c r="B10775" s="2"/>
      <c r="C10775" s="2"/>
    </row>
    <row r="10776" spans="2:3" hidden="1">
      <c r="B10776" s="2"/>
      <c r="C10776" s="2"/>
    </row>
    <row r="10777" spans="2:3" hidden="1">
      <c r="B10777" s="2"/>
      <c r="C10777" s="2"/>
    </row>
    <row r="10778" spans="2:3" hidden="1">
      <c r="B10778" s="2"/>
      <c r="C10778" s="2"/>
    </row>
    <row r="10779" spans="2:3" hidden="1">
      <c r="B10779" s="2"/>
      <c r="C10779" s="2"/>
    </row>
    <row r="10780" spans="2:3" hidden="1">
      <c r="B10780" s="2"/>
      <c r="C10780" s="2"/>
    </row>
    <row r="10781" spans="2:3" hidden="1">
      <c r="B10781" s="2"/>
      <c r="C10781" s="2"/>
    </row>
    <row r="10782" spans="2:3" hidden="1">
      <c r="B10782" s="2"/>
      <c r="C10782" s="2"/>
    </row>
    <row r="10783" spans="2:3" hidden="1">
      <c r="B10783" s="2"/>
      <c r="C10783" s="2"/>
    </row>
    <row r="10784" spans="2:3" hidden="1">
      <c r="B10784" s="2"/>
      <c r="C10784" s="2"/>
    </row>
    <row r="10785" spans="2:3" hidden="1">
      <c r="B10785" s="2"/>
      <c r="C10785" s="2"/>
    </row>
    <row r="10786" spans="2:3" hidden="1">
      <c r="B10786" s="2"/>
      <c r="C10786" s="2"/>
    </row>
    <row r="10787" spans="2:3" hidden="1">
      <c r="B10787" s="2"/>
      <c r="C10787" s="2"/>
    </row>
    <row r="10788" spans="2:3" hidden="1">
      <c r="B10788" s="2"/>
      <c r="C10788" s="2"/>
    </row>
    <row r="10789" spans="2:3" hidden="1">
      <c r="B10789" s="2"/>
      <c r="C10789" s="2"/>
    </row>
    <row r="10790" spans="2:3" hidden="1">
      <c r="B10790" s="2"/>
      <c r="C10790" s="2"/>
    </row>
    <row r="10791" spans="2:3" hidden="1">
      <c r="B10791" s="2"/>
      <c r="C10791" s="2"/>
    </row>
    <row r="10792" spans="2:3" hidden="1">
      <c r="B10792" s="2"/>
      <c r="C10792" s="2"/>
    </row>
    <row r="10793" spans="2:3" hidden="1">
      <c r="B10793" s="2"/>
      <c r="C10793" s="2"/>
    </row>
    <row r="10794" spans="2:3" hidden="1">
      <c r="B10794" s="2"/>
      <c r="C10794" s="2"/>
    </row>
    <row r="10795" spans="2:3" hidden="1">
      <c r="B10795" s="2"/>
      <c r="C10795" s="2"/>
    </row>
    <row r="10796" spans="2:3" hidden="1">
      <c r="B10796" s="2"/>
      <c r="C10796" s="2"/>
    </row>
    <row r="10797" spans="2:3" hidden="1">
      <c r="B10797" s="2"/>
      <c r="C10797" s="2"/>
    </row>
    <row r="10798" spans="2:3" hidden="1">
      <c r="B10798" s="2"/>
      <c r="C10798" s="2"/>
    </row>
    <row r="10799" spans="2:3" hidden="1">
      <c r="B10799" s="2"/>
      <c r="C10799" s="2"/>
    </row>
    <row r="10800" spans="2:3" hidden="1">
      <c r="B10800" s="2"/>
      <c r="C10800" s="2"/>
    </row>
    <row r="10801" spans="2:3" hidden="1">
      <c r="B10801" s="2"/>
      <c r="C10801" s="2"/>
    </row>
    <row r="10802" spans="2:3" hidden="1">
      <c r="B10802" s="2"/>
      <c r="C10802" s="2"/>
    </row>
    <row r="10803" spans="2:3" hidden="1">
      <c r="B10803" s="2"/>
      <c r="C10803" s="2"/>
    </row>
    <row r="10804" spans="2:3" hidden="1">
      <c r="B10804" s="2"/>
      <c r="C10804" s="2"/>
    </row>
    <row r="10805" spans="2:3" hidden="1">
      <c r="B10805" s="2"/>
      <c r="C10805" s="2"/>
    </row>
    <row r="10806" spans="2:3" hidden="1">
      <c r="B10806" s="2"/>
      <c r="C10806" s="2"/>
    </row>
    <row r="10807" spans="2:3" hidden="1">
      <c r="B10807" s="2"/>
      <c r="C10807" s="2"/>
    </row>
    <row r="10808" spans="2:3" hidden="1">
      <c r="B10808" s="2"/>
      <c r="C10808" s="2"/>
    </row>
    <row r="10809" spans="2:3" hidden="1">
      <c r="B10809" s="2"/>
      <c r="C10809" s="2"/>
    </row>
    <row r="10810" spans="2:3" hidden="1">
      <c r="B10810" s="2"/>
      <c r="C10810" s="2"/>
    </row>
    <row r="10811" spans="2:3" hidden="1">
      <c r="B10811" s="2"/>
      <c r="C10811" s="2"/>
    </row>
    <row r="10812" spans="2:3" hidden="1">
      <c r="B10812" s="2"/>
      <c r="C10812" s="2"/>
    </row>
    <row r="10813" spans="2:3" hidden="1">
      <c r="B10813" s="2"/>
      <c r="C10813" s="2"/>
    </row>
    <row r="10814" spans="2:3" hidden="1">
      <c r="B10814" s="2"/>
      <c r="C10814" s="2"/>
    </row>
    <row r="10815" spans="2:3" hidden="1">
      <c r="B10815" s="2"/>
      <c r="C10815" s="2"/>
    </row>
    <row r="10816" spans="2:3" hidden="1">
      <c r="B10816" s="2"/>
      <c r="C10816" s="2"/>
    </row>
    <row r="10817" spans="2:3" hidden="1">
      <c r="B10817" s="2"/>
      <c r="C10817" s="2"/>
    </row>
    <row r="10818" spans="2:3" hidden="1">
      <c r="B10818" s="2"/>
      <c r="C10818" s="2"/>
    </row>
    <row r="10819" spans="2:3" hidden="1">
      <c r="B10819" s="2"/>
      <c r="C10819" s="2"/>
    </row>
    <row r="10820" spans="2:3" hidden="1">
      <c r="B10820" s="2"/>
      <c r="C10820" s="2"/>
    </row>
    <row r="10821" spans="2:3" hidden="1">
      <c r="B10821" s="2"/>
      <c r="C10821" s="2"/>
    </row>
    <row r="10822" spans="2:3" hidden="1">
      <c r="B10822" s="2"/>
      <c r="C10822" s="2"/>
    </row>
    <row r="10823" spans="2:3" hidden="1">
      <c r="B10823" s="2"/>
      <c r="C10823" s="2"/>
    </row>
    <row r="10824" spans="2:3" hidden="1">
      <c r="B10824" s="2"/>
      <c r="C10824" s="2"/>
    </row>
    <row r="10825" spans="2:3" hidden="1">
      <c r="B10825" s="2"/>
      <c r="C10825" s="2"/>
    </row>
    <row r="10826" spans="2:3" hidden="1">
      <c r="B10826" s="2"/>
      <c r="C10826" s="2"/>
    </row>
    <row r="10827" spans="2:3" hidden="1">
      <c r="B10827" s="2"/>
      <c r="C10827" s="2"/>
    </row>
    <row r="10828" spans="2:3" hidden="1">
      <c r="B10828" s="2"/>
      <c r="C10828" s="2"/>
    </row>
    <row r="10829" spans="2:3" hidden="1">
      <c r="B10829" s="2"/>
      <c r="C10829" s="2"/>
    </row>
    <row r="10830" spans="2:3" hidden="1">
      <c r="B10830" s="2"/>
      <c r="C10830" s="2"/>
    </row>
    <row r="10831" spans="2:3" hidden="1">
      <c r="B10831" s="2"/>
      <c r="C10831" s="2"/>
    </row>
    <row r="10832" spans="2:3" hidden="1">
      <c r="B10832" s="2"/>
      <c r="C10832" s="2"/>
    </row>
    <row r="10833" spans="2:3" hidden="1">
      <c r="B10833" s="2"/>
      <c r="C10833" s="2"/>
    </row>
    <row r="10834" spans="2:3" hidden="1">
      <c r="B10834" s="2"/>
      <c r="C10834" s="2"/>
    </row>
    <row r="10835" spans="2:3" hidden="1">
      <c r="B10835" s="2"/>
      <c r="C10835" s="2"/>
    </row>
    <row r="10836" spans="2:3" hidden="1">
      <c r="B10836" s="2"/>
      <c r="C10836" s="2"/>
    </row>
    <row r="10837" spans="2:3" hidden="1">
      <c r="B10837" s="2"/>
      <c r="C10837" s="2"/>
    </row>
    <row r="10838" spans="2:3" hidden="1">
      <c r="B10838" s="2"/>
      <c r="C10838" s="2"/>
    </row>
    <row r="10839" spans="2:3" hidden="1">
      <c r="B10839" s="2"/>
      <c r="C10839" s="2"/>
    </row>
    <row r="10840" spans="2:3" hidden="1">
      <c r="B10840" s="2"/>
      <c r="C10840" s="2"/>
    </row>
    <row r="10841" spans="2:3" hidden="1">
      <c r="B10841" s="2"/>
      <c r="C10841" s="2"/>
    </row>
    <row r="10842" spans="2:3" hidden="1">
      <c r="B10842" s="2"/>
      <c r="C10842" s="2"/>
    </row>
    <row r="10843" spans="2:3" hidden="1">
      <c r="B10843" s="2"/>
      <c r="C10843" s="2"/>
    </row>
    <row r="10844" spans="2:3" hidden="1">
      <c r="B10844" s="2"/>
      <c r="C10844" s="2"/>
    </row>
    <row r="10845" spans="2:3" hidden="1">
      <c r="B10845" s="2"/>
      <c r="C10845" s="2"/>
    </row>
    <row r="10846" spans="2:3" hidden="1">
      <c r="B10846" s="2"/>
      <c r="C10846" s="2"/>
    </row>
    <row r="10847" spans="2:3" hidden="1">
      <c r="B10847" s="2"/>
      <c r="C10847" s="2"/>
    </row>
    <row r="10848" spans="2:3" hidden="1">
      <c r="B10848" s="2"/>
      <c r="C10848" s="2"/>
    </row>
    <row r="10849" spans="2:3" hidden="1">
      <c r="B10849" s="2"/>
      <c r="C10849" s="2"/>
    </row>
    <row r="10850" spans="2:3" hidden="1">
      <c r="B10850" s="2"/>
      <c r="C10850" s="2"/>
    </row>
    <row r="10851" spans="2:3" hidden="1">
      <c r="B10851" s="2"/>
      <c r="C10851" s="2"/>
    </row>
    <row r="10852" spans="2:3" hidden="1">
      <c r="B10852" s="2"/>
      <c r="C10852" s="2"/>
    </row>
    <row r="10853" spans="2:3" hidden="1">
      <c r="B10853" s="2"/>
      <c r="C10853" s="2"/>
    </row>
    <row r="10854" spans="2:3" hidden="1">
      <c r="B10854" s="2"/>
      <c r="C10854" s="2"/>
    </row>
    <row r="10855" spans="2:3" hidden="1">
      <c r="B10855" s="2"/>
      <c r="C10855" s="2"/>
    </row>
    <row r="10856" spans="2:3" hidden="1">
      <c r="B10856" s="2"/>
      <c r="C10856" s="2"/>
    </row>
    <row r="10857" spans="2:3" hidden="1">
      <c r="B10857" s="2"/>
      <c r="C10857" s="2"/>
    </row>
    <row r="10858" spans="2:3" hidden="1">
      <c r="B10858" s="2"/>
      <c r="C10858" s="2"/>
    </row>
    <row r="10859" spans="2:3" hidden="1">
      <c r="B10859" s="2"/>
      <c r="C10859" s="2"/>
    </row>
    <row r="10860" spans="2:3" hidden="1">
      <c r="B10860" s="2"/>
      <c r="C10860" s="2"/>
    </row>
    <row r="10861" spans="2:3" hidden="1">
      <c r="B10861" s="2"/>
      <c r="C10861" s="2"/>
    </row>
    <row r="10862" spans="2:3" hidden="1">
      <c r="B10862" s="2"/>
      <c r="C10862" s="2"/>
    </row>
    <row r="10863" spans="2:3" hidden="1">
      <c r="B10863" s="2"/>
      <c r="C10863" s="2"/>
    </row>
    <row r="10864" spans="2:3" hidden="1">
      <c r="B10864" s="2"/>
      <c r="C10864" s="2"/>
    </row>
    <row r="10865" spans="2:3" hidden="1">
      <c r="B10865" s="2"/>
      <c r="C10865" s="2"/>
    </row>
    <row r="10866" spans="2:3" hidden="1">
      <c r="B10866" s="2"/>
      <c r="C10866" s="2"/>
    </row>
    <row r="10867" spans="2:3" hidden="1">
      <c r="B10867" s="2"/>
      <c r="C10867" s="2"/>
    </row>
    <row r="10868" spans="2:3" hidden="1">
      <c r="B10868" s="2"/>
      <c r="C10868" s="2"/>
    </row>
    <row r="10869" spans="2:3" hidden="1">
      <c r="B10869" s="2"/>
      <c r="C10869" s="2"/>
    </row>
    <row r="10870" spans="2:3" hidden="1">
      <c r="B10870" s="2"/>
      <c r="C10870" s="2"/>
    </row>
    <row r="10871" spans="2:3" hidden="1">
      <c r="B10871" s="2"/>
      <c r="C10871" s="2"/>
    </row>
    <row r="10872" spans="2:3" hidden="1">
      <c r="B10872" s="2"/>
      <c r="C10872" s="2"/>
    </row>
    <row r="10873" spans="2:3" hidden="1">
      <c r="B10873" s="2"/>
      <c r="C10873" s="2"/>
    </row>
    <row r="10874" spans="2:3" hidden="1">
      <c r="B10874" s="2"/>
      <c r="C10874" s="2"/>
    </row>
    <row r="10875" spans="2:3" hidden="1">
      <c r="B10875" s="2"/>
      <c r="C10875" s="2"/>
    </row>
    <row r="10876" spans="2:3" hidden="1">
      <c r="B10876" s="2"/>
      <c r="C10876" s="2"/>
    </row>
    <row r="10877" spans="2:3" hidden="1">
      <c r="B10877" s="2"/>
      <c r="C10877" s="2"/>
    </row>
    <row r="10878" spans="2:3" hidden="1">
      <c r="B10878" s="2"/>
      <c r="C10878" s="2"/>
    </row>
    <row r="10879" spans="2:3" hidden="1">
      <c r="B10879" s="2"/>
      <c r="C10879" s="2"/>
    </row>
    <row r="10880" spans="2:3" hidden="1">
      <c r="B10880" s="2"/>
      <c r="C10880" s="2"/>
    </row>
    <row r="10881" spans="2:3" hidden="1">
      <c r="B10881" s="2"/>
      <c r="C10881" s="2"/>
    </row>
    <row r="10882" spans="2:3" hidden="1">
      <c r="B10882" s="2"/>
      <c r="C10882" s="2"/>
    </row>
    <row r="10883" spans="2:3" hidden="1">
      <c r="B10883" s="2"/>
      <c r="C10883" s="2"/>
    </row>
    <row r="10884" spans="2:3" hidden="1">
      <c r="B10884" s="2"/>
      <c r="C10884" s="2"/>
    </row>
    <row r="10885" spans="2:3" hidden="1">
      <c r="B10885" s="2"/>
      <c r="C10885" s="2"/>
    </row>
    <row r="10886" spans="2:3" hidden="1">
      <c r="B10886" s="2"/>
      <c r="C10886" s="2"/>
    </row>
    <row r="10887" spans="2:3" hidden="1">
      <c r="B10887" s="2"/>
      <c r="C10887" s="2"/>
    </row>
    <row r="10888" spans="2:3" hidden="1">
      <c r="B10888" s="2"/>
      <c r="C10888" s="2"/>
    </row>
    <row r="10889" spans="2:3" hidden="1">
      <c r="B10889" s="2"/>
      <c r="C10889" s="2"/>
    </row>
    <row r="10890" spans="2:3" hidden="1">
      <c r="B10890" s="2"/>
      <c r="C10890" s="2"/>
    </row>
    <row r="10891" spans="2:3" hidden="1">
      <c r="B10891" s="2"/>
      <c r="C10891" s="2"/>
    </row>
    <row r="10892" spans="2:3" hidden="1">
      <c r="B10892" s="2"/>
      <c r="C10892" s="2"/>
    </row>
    <row r="10893" spans="2:3" hidden="1">
      <c r="B10893" s="2"/>
      <c r="C10893" s="2"/>
    </row>
    <row r="10894" spans="2:3" hidden="1">
      <c r="B10894" s="2"/>
      <c r="C10894" s="2"/>
    </row>
    <row r="10895" spans="2:3" hidden="1">
      <c r="B10895" s="2"/>
      <c r="C10895" s="2"/>
    </row>
    <row r="10896" spans="2:3" hidden="1">
      <c r="B10896" s="2"/>
      <c r="C10896" s="2"/>
    </row>
    <row r="10897" spans="2:3" hidden="1">
      <c r="B10897" s="2"/>
      <c r="C10897" s="2"/>
    </row>
    <row r="10898" spans="2:3" hidden="1">
      <c r="B10898" s="2"/>
      <c r="C10898" s="2"/>
    </row>
    <row r="10899" spans="2:3" hidden="1">
      <c r="B10899" s="2"/>
      <c r="C10899" s="2"/>
    </row>
    <row r="10900" spans="2:3" hidden="1">
      <c r="B10900" s="2"/>
      <c r="C10900" s="2"/>
    </row>
    <row r="10901" spans="2:3" hidden="1">
      <c r="B10901" s="2"/>
      <c r="C10901" s="2"/>
    </row>
    <row r="10902" spans="2:3" hidden="1">
      <c r="B10902" s="2"/>
      <c r="C10902" s="2"/>
    </row>
    <row r="10903" spans="2:3" hidden="1">
      <c r="B10903" s="2"/>
      <c r="C10903" s="2"/>
    </row>
    <row r="10904" spans="2:3" hidden="1">
      <c r="B10904" s="2"/>
      <c r="C10904" s="2"/>
    </row>
    <row r="10905" spans="2:3" hidden="1">
      <c r="B10905" s="2"/>
      <c r="C10905" s="2"/>
    </row>
    <row r="10906" spans="2:3" hidden="1">
      <c r="B10906" s="2"/>
      <c r="C10906" s="2"/>
    </row>
    <row r="10907" spans="2:3" hidden="1">
      <c r="B10907" s="2"/>
      <c r="C10907" s="2"/>
    </row>
    <row r="10908" spans="2:3" hidden="1">
      <c r="B10908" s="2"/>
      <c r="C10908" s="2"/>
    </row>
    <row r="10909" spans="2:3" hidden="1">
      <c r="B10909" s="2"/>
      <c r="C10909" s="2"/>
    </row>
    <row r="10910" spans="2:3" hidden="1">
      <c r="B10910" s="2"/>
      <c r="C10910" s="2"/>
    </row>
    <row r="10911" spans="2:3" hidden="1">
      <c r="B10911" s="2"/>
      <c r="C10911" s="2"/>
    </row>
    <row r="10912" spans="2:3" hidden="1">
      <c r="B10912" s="2"/>
      <c r="C10912" s="2"/>
    </row>
    <row r="10913" spans="2:3" hidden="1">
      <c r="B10913" s="2"/>
      <c r="C10913" s="2"/>
    </row>
    <row r="10914" spans="2:3" hidden="1">
      <c r="B10914" s="2"/>
      <c r="C10914" s="2"/>
    </row>
    <row r="10915" spans="2:3" hidden="1">
      <c r="B10915" s="2"/>
      <c r="C10915" s="2"/>
    </row>
    <row r="10916" spans="2:3" hidden="1">
      <c r="B10916" s="2"/>
      <c r="C10916" s="2"/>
    </row>
    <row r="10917" spans="2:3" hidden="1">
      <c r="B10917" s="2"/>
      <c r="C10917" s="2"/>
    </row>
    <row r="10918" spans="2:3" hidden="1">
      <c r="B10918" s="2"/>
      <c r="C10918" s="2"/>
    </row>
    <row r="10919" spans="2:3" hidden="1">
      <c r="B10919" s="2"/>
      <c r="C10919" s="2"/>
    </row>
    <row r="10920" spans="2:3" hidden="1">
      <c r="B10920" s="2"/>
      <c r="C10920" s="2"/>
    </row>
    <row r="10921" spans="2:3" hidden="1">
      <c r="B10921" s="2"/>
      <c r="C10921" s="2"/>
    </row>
    <row r="10922" spans="2:3" hidden="1">
      <c r="B10922" s="2"/>
      <c r="C10922" s="2"/>
    </row>
    <row r="10923" spans="2:3" hidden="1">
      <c r="B10923" s="2"/>
      <c r="C10923" s="2"/>
    </row>
    <row r="10924" spans="2:3" hidden="1">
      <c r="B10924" s="2"/>
      <c r="C10924" s="2"/>
    </row>
    <row r="10925" spans="2:3" hidden="1">
      <c r="B10925" s="2"/>
      <c r="C10925" s="2"/>
    </row>
    <row r="10926" spans="2:3" hidden="1">
      <c r="B10926" s="2"/>
      <c r="C10926" s="2"/>
    </row>
    <row r="10927" spans="2:3" hidden="1">
      <c r="B10927" s="2"/>
      <c r="C10927" s="2"/>
    </row>
    <row r="10928" spans="2:3" hidden="1">
      <c r="B10928" s="2"/>
      <c r="C10928" s="2"/>
    </row>
    <row r="10929" spans="2:3" hidden="1">
      <c r="B10929" s="2"/>
      <c r="C10929" s="2"/>
    </row>
    <row r="10930" spans="2:3" hidden="1">
      <c r="B10930" s="2"/>
      <c r="C10930" s="2"/>
    </row>
    <row r="10931" spans="2:3" hidden="1">
      <c r="B10931" s="2"/>
      <c r="C10931" s="2"/>
    </row>
    <row r="10932" spans="2:3" hidden="1">
      <c r="B10932" s="2"/>
      <c r="C10932" s="2"/>
    </row>
    <row r="10933" spans="2:3" hidden="1">
      <c r="B10933" s="2"/>
      <c r="C10933" s="2"/>
    </row>
    <row r="10934" spans="2:3" hidden="1">
      <c r="B10934" s="2"/>
      <c r="C10934" s="2"/>
    </row>
    <row r="10935" spans="2:3" hidden="1">
      <c r="B10935" s="2"/>
      <c r="C10935" s="2"/>
    </row>
    <row r="10936" spans="2:3" hidden="1">
      <c r="B10936" s="2"/>
      <c r="C10936" s="2"/>
    </row>
    <row r="10937" spans="2:3" hidden="1">
      <c r="B10937" s="2"/>
      <c r="C10937" s="2"/>
    </row>
    <row r="10938" spans="2:3" hidden="1">
      <c r="B10938" s="2"/>
      <c r="C10938" s="2"/>
    </row>
    <row r="10939" spans="2:3" hidden="1">
      <c r="B10939" s="2"/>
      <c r="C10939" s="2"/>
    </row>
    <row r="10940" spans="2:3" hidden="1">
      <c r="B10940" s="2"/>
      <c r="C10940" s="2"/>
    </row>
    <row r="10941" spans="2:3" hidden="1">
      <c r="B10941" s="2"/>
      <c r="C10941" s="2"/>
    </row>
    <row r="10942" spans="2:3" hidden="1">
      <c r="B10942" s="2"/>
      <c r="C10942" s="2"/>
    </row>
    <row r="10943" spans="2:3" hidden="1">
      <c r="B10943" s="2"/>
      <c r="C10943" s="2"/>
    </row>
    <row r="10944" spans="2:3" hidden="1">
      <c r="B10944" s="2"/>
      <c r="C10944" s="2"/>
    </row>
    <row r="10945" spans="2:3" hidden="1">
      <c r="B10945" s="2"/>
      <c r="C10945" s="2"/>
    </row>
    <row r="10946" spans="2:3" hidden="1">
      <c r="B10946" s="2"/>
      <c r="C10946" s="2"/>
    </row>
    <row r="10947" spans="2:3" hidden="1">
      <c r="B10947" s="2"/>
      <c r="C10947" s="2"/>
    </row>
    <row r="10948" spans="2:3" hidden="1">
      <c r="B10948" s="2"/>
      <c r="C10948" s="2"/>
    </row>
    <row r="10949" spans="2:3" hidden="1">
      <c r="B10949" s="2"/>
      <c r="C10949" s="2"/>
    </row>
    <row r="10950" spans="2:3" hidden="1">
      <c r="B10950" s="2"/>
      <c r="C10950" s="2"/>
    </row>
    <row r="10951" spans="2:3" hidden="1">
      <c r="B10951" s="2"/>
      <c r="C10951" s="2"/>
    </row>
    <row r="10952" spans="2:3" hidden="1">
      <c r="B10952" s="2"/>
      <c r="C10952" s="2"/>
    </row>
    <row r="10953" spans="2:3" hidden="1">
      <c r="B10953" s="2"/>
      <c r="C10953" s="2"/>
    </row>
    <row r="10954" spans="2:3" hidden="1">
      <c r="B10954" s="2"/>
      <c r="C10954" s="2"/>
    </row>
    <row r="10955" spans="2:3" hidden="1">
      <c r="B10955" s="2"/>
      <c r="C10955" s="2"/>
    </row>
    <row r="10956" spans="2:3" hidden="1">
      <c r="B10956" s="2"/>
      <c r="C10956" s="2"/>
    </row>
    <row r="10957" spans="2:3" hidden="1">
      <c r="B10957" s="2"/>
      <c r="C10957" s="2"/>
    </row>
    <row r="10958" spans="2:3" hidden="1">
      <c r="B10958" s="2"/>
      <c r="C10958" s="2"/>
    </row>
    <row r="10959" spans="2:3" hidden="1">
      <c r="B10959" s="2"/>
      <c r="C10959" s="2"/>
    </row>
    <row r="10960" spans="2:3" hidden="1">
      <c r="B10960" s="2"/>
      <c r="C10960" s="2"/>
    </row>
    <row r="10961" spans="2:3" hidden="1">
      <c r="B10961" s="2"/>
      <c r="C10961" s="2"/>
    </row>
    <row r="10962" spans="2:3" hidden="1">
      <c r="B10962" s="2"/>
      <c r="C10962" s="2"/>
    </row>
    <row r="10963" spans="2:3" hidden="1">
      <c r="B10963" s="2"/>
      <c r="C10963" s="2"/>
    </row>
    <row r="10964" spans="2:3" hidden="1">
      <c r="B10964" s="2"/>
      <c r="C10964" s="2"/>
    </row>
    <row r="10965" spans="2:3" hidden="1">
      <c r="B10965" s="2"/>
      <c r="C10965" s="2"/>
    </row>
    <row r="10966" spans="2:3" hidden="1">
      <c r="B10966" s="2"/>
      <c r="C10966" s="2"/>
    </row>
    <row r="10967" spans="2:3" hidden="1">
      <c r="B10967" s="2"/>
      <c r="C10967" s="2"/>
    </row>
    <row r="10968" spans="2:3" hidden="1">
      <c r="B10968" s="2"/>
      <c r="C10968" s="2"/>
    </row>
    <row r="10969" spans="2:3" hidden="1">
      <c r="B10969" s="2"/>
      <c r="C10969" s="2"/>
    </row>
    <row r="10970" spans="2:3" hidden="1">
      <c r="B10970" s="2"/>
      <c r="C10970" s="2"/>
    </row>
    <row r="10971" spans="2:3" hidden="1">
      <c r="B10971" s="2"/>
      <c r="C10971" s="2"/>
    </row>
    <row r="10972" spans="2:3" hidden="1">
      <c r="B10972" s="2"/>
      <c r="C10972" s="2"/>
    </row>
    <row r="10973" spans="2:3" hidden="1">
      <c r="B10973" s="2"/>
      <c r="C10973" s="2"/>
    </row>
    <row r="10974" spans="2:3" hidden="1">
      <c r="B10974" s="2"/>
      <c r="C10974" s="2"/>
    </row>
    <row r="10975" spans="2:3" hidden="1">
      <c r="B10975" s="2"/>
      <c r="C10975" s="2"/>
    </row>
    <row r="10976" spans="2:3" hidden="1">
      <c r="B10976" s="2"/>
      <c r="C10976" s="2"/>
    </row>
    <row r="10977" spans="2:3" hidden="1">
      <c r="B10977" s="2"/>
      <c r="C10977" s="2"/>
    </row>
    <row r="10978" spans="2:3" hidden="1">
      <c r="B10978" s="2"/>
      <c r="C10978" s="2"/>
    </row>
    <row r="10979" spans="2:3" hidden="1">
      <c r="B10979" s="2"/>
      <c r="C10979" s="2"/>
    </row>
    <row r="10980" spans="2:3" hidden="1">
      <c r="B10980" s="2"/>
      <c r="C10980" s="2"/>
    </row>
    <row r="10981" spans="2:3" hidden="1">
      <c r="B10981" s="2"/>
      <c r="C10981" s="2"/>
    </row>
    <row r="10982" spans="2:3" hidden="1">
      <c r="B10982" s="2"/>
      <c r="C10982" s="2"/>
    </row>
    <row r="10983" spans="2:3" hidden="1">
      <c r="B10983" s="2"/>
      <c r="C10983" s="2"/>
    </row>
    <row r="10984" spans="2:3" hidden="1">
      <c r="B10984" s="2"/>
      <c r="C10984" s="2"/>
    </row>
    <row r="10985" spans="2:3" hidden="1">
      <c r="B10985" s="2"/>
      <c r="C10985" s="2"/>
    </row>
    <row r="10986" spans="2:3" hidden="1">
      <c r="B10986" s="2"/>
      <c r="C10986" s="2"/>
    </row>
    <row r="10987" spans="2:3" hidden="1">
      <c r="B10987" s="2"/>
      <c r="C10987" s="2"/>
    </row>
    <row r="10988" spans="2:3" hidden="1">
      <c r="B10988" s="2"/>
      <c r="C10988" s="2"/>
    </row>
    <row r="10989" spans="2:3" hidden="1">
      <c r="B10989" s="2"/>
      <c r="C10989" s="2"/>
    </row>
    <row r="10990" spans="2:3" hidden="1">
      <c r="B10990" s="2"/>
      <c r="C10990" s="2"/>
    </row>
    <row r="10991" spans="2:3" hidden="1">
      <c r="B10991" s="2"/>
      <c r="C10991" s="2"/>
    </row>
    <row r="10992" spans="2:3" hidden="1">
      <c r="B10992" s="2"/>
      <c r="C10992" s="2"/>
    </row>
    <row r="10993" spans="2:3" hidden="1">
      <c r="B10993" s="2"/>
      <c r="C10993" s="2"/>
    </row>
    <row r="10994" spans="2:3" hidden="1">
      <c r="B10994" s="2"/>
      <c r="C10994" s="2"/>
    </row>
    <row r="10995" spans="2:3" hidden="1">
      <c r="B10995" s="2"/>
      <c r="C10995" s="2"/>
    </row>
    <row r="10996" spans="2:3" hidden="1">
      <c r="B10996" s="2"/>
      <c r="C10996" s="2"/>
    </row>
    <row r="10997" spans="2:3" hidden="1">
      <c r="B10997" s="2"/>
      <c r="C10997" s="2"/>
    </row>
    <row r="10998" spans="2:3" hidden="1">
      <c r="B10998" s="2"/>
      <c r="C10998" s="2"/>
    </row>
    <row r="10999" spans="2:3" hidden="1">
      <c r="B10999" s="2"/>
      <c r="C10999" s="2"/>
    </row>
    <row r="11000" spans="2:3" hidden="1">
      <c r="B11000" s="2"/>
      <c r="C11000" s="2"/>
    </row>
    <row r="11001" spans="2:3" hidden="1">
      <c r="B11001" s="2"/>
      <c r="C11001" s="2"/>
    </row>
    <row r="11002" spans="2:3" hidden="1">
      <c r="B11002" s="2"/>
      <c r="C11002" s="2"/>
    </row>
    <row r="11003" spans="2:3" hidden="1">
      <c r="B11003" s="2"/>
      <c r="C11003" s="2"/>
    </row>
    <row r="11004" spans="2:3" hidden="1">
      <c r="B11004" s="2"/>
      <c r="C11004" s="2"/>
    </row>
    <row r="11005" spans="2:3" hidden="1">
      <c r="B11005" s="2"/>
      <c r="C11005" s="2"/>
    </row>
    <row r="11006" spans="2:3" hidden="1">
      <c r="B11006" s="2"/>
      <c r="C11006" s="2"/>
    </row>
    <row r="11007" spans="2:3" hidden="1">
      <c r="B11007" s="2"/>
      <c r="C11007" s="2"/>
    </row>
    <row r="11008" spans="2:3" hidden="1">
      <c r="B11008" s="2"/>
      <c r="C11008" s="2"/>
    </row>
    <row r="11009" spans="2:3" hidden="1">
      <c r="B11009" s="2"/>
      <c r="C11009" s="2"/>
    </row>
    <row r="11010" spans="2:3" hidden="1">
      <c r="B11010" s="2"/>
      <c r="C11010" s="2"/>
    </row>
    <row r="11011" spans="2:3" hidden="1">
      <c r="B11011" s="2"/>
      <c r="C11011" s="2"/>
    </row>
    <row r="11012" spans="2:3" hidden="1">
      <c r="B11012" s="2"/>
      <c r="C11012" s="2"/>
    </row>
    <row r="11013" spans="2:3" hidden="1">
      <c r="B11013" s="2"/>
      <c r="C11013" s="2"/>
    </row>
    <row r="11014" spans="2:3" hidden="1">
      <c r="B11014" s="2"/>
      <c r="C11014" s="2"/>
    </row>
    <row r="11015" spans="2:3" hidden="1">
      <c r="B11015" s="2"/>
      <c r="C11015" s="2"/>
    </row>
    <row r="11016" spans="2:3" hidden="1">
      <c r="B11016" s="2"/>
      <c r="C11016" s="2"/>
    </row>
    <row r="11017" spans="2:3" hidden="1">
      <c r="B11017" s="2"/>
      <c r="C11017" s="2"/>
    </row>
    <row r="11018" spans="2:3" hidden="1">
      <c r="B11018" s="2"/>
      <c r="C11018" s="2"/>
    </row>
    <row r="11019" spans="2:3" hidden="1">
      <c r="B11019" s="2"/>
      <c r="C11019" s="2"/>
    </row>
    <row r="11020" spans="2:3" hidden="1">
      <c r="B11020" s="2"/>
      <c r="C11020" s="2"/>
    </row>
    <row r="11021" spans="2:3" hidden="1">
      <c r="B11021" s="2"/>
      <c r="C11021" s="2"/>
    </row>
    <row r="11022" spans="2:3" hidden="1">
      <c r="B11022" s="2"/>
      <c r="C11022" s="2"/>
    </row>
    <row r="11023" spans="2:3" hidden="1">
      <c r="B11023" s="2"/>
      <c r="C11023" s="2"/>
    </row>
    <row r="11024" spans="2:3" hidden="1">
      <c r="B11024" s="2"/>
      <c r="C11024" s="2"/>
    </row>
    <row r="11025" spans="2:3" hidden="1">
      <c r="B11025" s="2"/>
      <c r="C11025" s="2"/>
    </row>
    <row r="11026" spans="2:3" hidden="1">
      <c r="B11026" s="2"/>
      <c r="C11026" s="2"/>
    </row>
    <row r="11027" spans="2:3" hidden="1">
      <c r="B11027" s="2"/>
      <c r="C11027" s="2"/>
    </row>
    <row r="11028" spans="2:3" hidden="1">
      <c r="B11028" s="2"/>
      <c r="C11028" s="2"/>
    </row>
    <row r="11029" spans="2:3" hidden="1">
      <c r="B11029" s="2"/>
      <c r="C11029" s="2"/>
    </row>
    <row r="11030" spans="2:3" hidden="1">
      <c r="B11030" s="2"/>
      <c r="C11030" s="2"/>
    </row>
    <row r="11031" spans="2:3" hidden="1">
      <c r="B11031" s="2"/>
      <c r="C11031" s="2"/>
    </row>
    <row r="11032" spans="2:3" hidden="1">
      <c r="B11032" s="2"/>
      <c r="C11032" s="2"/>
    </row>
    <row r="11033" spans="2:3" hidden="1">
      <c r="B11033" s="2"/>
      <c r="C11033" s="2"/>
    </row>
    <row r="11034" spans="2:3" hidden="1">
      <c r="B11034" s="2"/>
      <c r="C11034" s="2"/>
    </row>
    <row r="11035" spans="2:3" hidden="1">
      <c r="B11035" s="2"/>
      <c r="C11035" s="2"/>
    </row>
    <row r="11036" spans="2:3" hidden="1">
      <c r="B11036" s="2"/>
      <c r="C11036" s="2"/>
    </row>
    <row r="11037" spans="2:3" hidden="1">
      <c r="B11037" s="2"/>
      <c r="C11037" s="2"/>
    </row>
    <row r="11038" spans="2:3" hidden="1">
      <c r="B11038" s="2"/>
      <c r="C11038" s="2"/>
    </row>
    <row r="11039" spans="2:3" hidden="1">
      <c r="B11039" s="2"/>
      <c r="C11039" s="2"/>
    </row>
    <row r="11040" spans="2:3" hidden="1">
      <c r="B11040" s="2"/>
      <c r="C11040" s="2"/>
    </row>
    <row r="11041" spans="2:3" hidden="1">
      <c r="B11041" s="2"/>
      <c r="C11041" s="2"/>
    </row>
    <row r="11042" spans="2:3" hidden="1">
      <c r="B11042" s="2"/>
      <c r="C11042" s="2"/>
    </row>
    <row r="11043" spans="2:3" hidden="1">
      <c r="B11043" s="2"/>
      <c r="C11043" s="2"/>
    </row>
    <row r="11044" spans="2:3" hidden="1">
      <c r="B11044" s="2"/>
      <c r="C11044" s="2"/>
    </row>
    <row r="11045" spans="2:3" hidden="1">
      <c r="B11045" s="2"/>
      <c r="C11045" s="2"/>
    </row>
    <row r="11046" spans="2:3" hidden="1">
      <c r="B11046" s="2"/>
      <c r="C11046" s="2"/>
    </row>
    <row r="11047" spans="2:3" hidden="1">
      <c r="B11047" s="2"/>
      <c r="C11047" s="2"/>
    </row>
    <row r="11048" spans="2:3" hidden="1">
      <c r="B11048" s="2"/>
      <c r="C11048" s="2"/>
    </row>
    <row r="11049" spans="2:3" hidden="1">
      <c r="B11049" s="2"/>
      <c r="C11049" s="2"/>
    </row>
    <row r="11050" spans="2:3" hidden="1">
      <c r="B11050" s="2"/>
      <c r="C11050" s="2"/>
    </row>
    <row r="11051" spans="2:3" hidden="1">
      <c r="B11051" s="2"/>
      <c r="C11051" s="2"/>
    </row>
    <row r="11052" spans="2:3" hidden="1">
      <c r="B11052" s="2"/>
      <c r="C11052" s="2"/>
    </row>
    <row r="11053" spans="2:3" hidden="1">
      <c r="B11053" s="2"/>
      <c r="C11053" s="2"/>
    </row>
    <row r="11054" spans="2:3" hidden="1">
      <c r="B11054" s="2"/>
      <c r="C11054" s="2"/>
    </row>
    <row r="11055" spans="2:3" hidden="1">
      <c r="B11055" s="2"/>
      <c r="C11055" s="2"/>
    </row>
    <row r="11056" spans="2:3" hidden="1">
      <c r="B11056" s="2"/>
      <c r="C11056" s="2"/>
    </row>
    <row r="11057" spans="2:3" hidden="1">
      <c r="B11057" s="2"/>
      <c r="C11057" s="2"/>
    </row>
    <row r="11058" spans="2:3" hidden="1">
      <c r="B11058" s="2"/>
      <c r="C11058" s="2"/>
    </row>
    <row r="11059" spans="2:3" hidden="1">
      <c r="B11059" s="2"/>
      <c r="C11059" s="2"/>
    </row>
    <row r="11060" spans="2:3" hidden="1">
      <c r="B11060" s="2"/>
      <c r="C11060" s="2"/>
    </row>
    <row r="11061" spans="2:3" hidden="1">
      <c r="B11061" s="2"/>
      <c r="C11061" s="2"/>
    </row>
    <row r="11062" spans="2:3" hidden="1">
      <c r="B11062" s="2"/>
      <c r="C11062" s="2"/>
    </row>
    <row r="11063" spans="2:3" hidden="1">
      <c r="B11063" s="2"/>
      <c r="C11063" s="2"/>
    </row>
    <row r="11064" spans="2:3" hidden="1">
      <c r="B11064" s="2"/>
      <c r="C11064" s="2"/>
    </row>
    <row r="11065" spans="2:3" hidden="1">
      <c r="B11065" s="2"/>
      <c r="C11065" s="2"/>
    </row>
    <row r="11066" spans="2:3" hidden="1">
      <c r="B11066" s="2"/>
      <c r="C11066" s="2"/>
    </row>
    <row r="11067" spans="2:3" hidden="1">
      <c r="B11067" s="2"/>
      <c r="C11067" s="2"/>
    </row>
    <row r="11068" spans="2:3" hidden="1">
      <c r="B11068" s="2"/>
      <c r="C11068" s="2"/>
    </row>
    <row r="11069" spans="2:3" hidden="1">
      <c r="B11069" s="2"/>
      <c r="C11069" s="2"/>
    </row>
    <row r="11070" spans="2:3" hidden="1">
      <c r="B11070" s="2"/>
      <c r="C11070" s="2"/>
    </row>
    <row r="11071" spans="2:3" hidden="1">
      <c r="B11071" s="2"/>
      <c r="C11071" s="2"/>
    </row>
    <row r="11072" spans="2:3" hidden="1">
      <c r="B11072" s="2"/>
      <c r="C11072" s="2"/>
    </row>
    <row r="11073" spans="2:3" hidden="1">
      <c r="B11073" s="2"/>
      <c r="C11073" s="2"/>
    </row>
    <row r="11074" spans="2:3" hidden="1">
      <c r="B11074" s="2"/>
      <c r="C11074" s="2"/>
    </row>
    <row r="11075" spans="2:3" hidden="1">
      <c r="B11075" s="2"/>
      <c r="C11075" s="2"/>
    </row>
    <row r="11076" spans="2:3" hidden="1">
      <c r="B11076" s="2"/>
      <c r="C11076" s="2"/>
    </row>
    <row r="11077" spans="2:3" hidden="1">
      <c r="B11077" s="2"/>
      <c r="C11077" s="2"/>
    </row>
    <row r="11078" spans="2:3" hidden="1">
      <c r="B11078" s="2"/>
      <c r="C11078" s="2"/>
    </row>
    <row r="11079" spans="2:3" hidden="1">
      <c r="B11079" s="2"/>
      <c r="C11079" s="2"/>
    </row>
    <row r="11080" spans="2:3" hidden="1">
      <c r="B11080" s="2"/>
      <c r="C11080" s="2"/>
    </row>
    <row r="11081" spans="2:3" hidden="1">
      <c r="B11081" s="2"/>
      <c r="C11081" s="2"/>
    </row>
    <row r="11082" spans="2:3" hidden="1">
      <c r="B11082" s="2"/>
      <c r="C11082" s="2"/>
    </row>
    <row r="11083" spans="2:3" hidden="1">
      <c r="B11083" s="2"/>
      <c r="C11083" s="2"/>
    </row>
    <row r="11084" spans="2:3" hidden="1">
      <c r="B11084" s="2"/>
      <c r="C11084" s="2"/>
    </row>
    <row r="11085" spans="2:3" hidden="1">
      <c r="B11085" s="2"/>
      <c r="C11085" s="2"/>
    </row>
    <row r="11086" spans="2:3" hidden="1">
      <c r="B11086" s="2"/>
      <c r="C11086" s="2"/>
    </row>
    <row r="11087" spans="2:3" hidden="1">
      <c r="B11087" s="2"/>
      <c r="C11087" s="2"/>
    </row>
    <row r="11088" spans="2:3" hidden="1">
      <c r="B11088" s="2"/>
      <c r="C11088" s="2"/>
    </row>
    <row r="11089" spans="2:3" hidden="1">
      <c r="B11089" s="2"/>
      <c r="C11089" s="2"/>
    </row>
    <row r="11090" spans="2:3" hidden="1">
      <c r="B11090" s="2"/>
      <c r="C11090" s="2"/>
    </row>
    <row r="11091" spans="2:3" hidden="1">
      <c r="B11091" s="2"/>
      <c r="C11091" s="2"/>
    </row>
    <row r="11092" spans="2:3" hidden="1">
      <c r="B11092" s="2"/>
      <c r="C11092" s="2"/>
    </row>
    <row r="11093" spans="2:3" hidden="1">
      <c r="B11093" s="2"/>
      <c r="C11093" s="2"/>
    </row>
    <row r="11094" spans="2:3" hidden="1">
      <c r="B11094" s="2"/>
      <c r="C11094" s="2"/>
    </row>
    <row r="11095" spans="2:3" hidden="1">
      <c r="B11095" s="2"/>
      <c r="C11095" s="2"/>
    </row>
    <row r="11096" spans="2:3" hidden="1">
      <c r="B11096" s="2"/>
      <c r="C11096" s="2"/>
    </row>
    <row r="11097" spans="2:3" hidden="1">
      <c r="B11097" s="2"/>
      <c r="C11097" s="2"/>
    </row>
    <row r="11098" spans="2:3" hidden="1">
      <c r="B11098" s="2"/>
      <c r="C11098" s="2"/>
    </row>
    <row r="11099" spans="2:3" hidden="1">
      <c r="B11099" s="2"/>
      <c r="C11099" s="2"/>
    </row>
    <row r="11100" spans="2:3" hidden="1">
      <c r="B11100" s="2"/>
      <c r="C11100" s="2"/>
    </row>
    <row r="11101" spans="2:3" hidden="1">
      <c r="B11101" s="2"/>
      <c r="C11101" s="2"/>
    </row>
    <row r="11102" spans="2:3" hidden="1">
      <c r="B11102" s="2"/>
      <c r="C11102" s="2"/>
    </row>
    <row r="11103" spans="2:3" hidden="1">
      <c r="B11103" s="2"/>
      <c r="C11103" s="2"/>
    </row>
    <row r="11104" spans="2:3" hidden="1">
      <c r="B11104" s="2"/>
      <c r="C11104" s="2"/>
    </row>
    <row r="11105" spans="2:3" hidden="1">
      <c r="B11105" s="2"/>
      <c r="C11105" s="2"/>
    </row>
    <row r="11106" spans="2:3" hidden="1">
      <c r="B11106" s="2"/>
      <c r="C11106" s="2"/>
    </row>
    <row r="11107" spans="2:3" hidden="1">
      <c r="B11107" s="2"/>
      <c r="C11107" s="2"/>
    </row>
    <row r="11108" spans="2:3" hidden="1">
      <c r="B11108" s="2"/>
      <c r="C11108" s="2"/>
    </row>
    <row r="11109" spans="2:3" hidden="1">
      <c r="B11109" s="2"/>
      <c r="C11109" s="2"/>
    </row>
    <row r="11110" spans="2:3" hidden="1">
      <c r="B11110" s="2"/>
      <c r="C11110" s="2"/>
    </row>
    <row r="11111" spans="2:3" hidden="1">
      <c r="B11111" s="2"/>
      <c r="C11111" s="2"/>
    </row>
    <row r="11112" spans="2:3" hidden="1">
      <c r="B11112" s="2"/>
      <c r="C11112" s="2"/>
    </row>
    <row r="11113" spans="2:3" hidden="1">
      <c r="B11113" s="2"/>
      <c r="C11113" s="2"/>
    </row>
    <row r="11114" spans="2:3" hidden="1">
      <c r="B11114" s="2"/>
      <c r="C11114" s="2"/>
    </row>
    <row r="11115" spans="2:3" hidden="1">
      <c r="B11115" s="2"/>
      <c r="C11115" s="2"/>
    </row>
    <row r="11116" spans="2:3" hidden="1">
      <c r="B11116" s="2"/>
      <c r="C11116" s="2"/>
    </row>
    <row r="11117" spans="2:3" hidden="1">
      <c r="B11117" s="2"/>
      <c r="C11117" s="2"/>
    </row>
    <row r="11118" spans="2:3" hidden="1">
      <c r="B11118" s="2"/>
      <c r="C11118" s="2"/>
    </row>
    <row r="11119" spans="2:3" hidden="1">
      <c r="B11119" s="2"/>
      <c r="C11119" s="2"/>
    </row>
    <row r="11120" spans="2:3" hidden="1">
      <c r="B11120" s="2"/>
      <c r="C11120" s="2"/>
    </row>
    <row r="11121" spans="2:3" hidden="1">
      <c r="B11121" s="2"/>
      <c r="C11121" s="2"/>
    </row>
    <row r="11122" spans="2:3" hidden="1">
      <c r="B11122" s="2"/>
      <c r="C11122" s="2"/>
    </row>
    <row r="11123" spans="2:3" hidden="1">
      <c r="B11123" s="2"/>
      <c r="C11123" s="2"/>
    </row>
    <row r="11124" spans="2:3" hidden="1">
      <c r="B11124" s="2"/>
      <c r="C11124" s="2"/>
    </row>
    <row r="11125" spans="2:3" hidden="1">
      <c r="B11125" s="2"/>
      <c r="C11125" s="2"/>
    </row>
    <row r="11126" spans="2:3" hidden="1">
      <c r="B11126" s="2"/>
      <c r="C11126" s="2"/>
    </row>
    <row r="11127" spans="2:3" hidden="1">
      <c r="B11127" s="2"/>
      <c r="C11127" s="2"/>
    </row>
    <row r="11128" spans="2:3" hidden="1">
      <c r="B11128" s="2"/>
      <c r="C11128" s="2"/>
    </row>
    <row r="11129" spans="2:3" hidden="1">
      <c r="B11129" s="2"/>
      <c r="C11129" s="2"/>
    </row>
    <row r="11130" spans="2:3" hidden="1">
      <c r="B11130" s="2"/>
      <c r="C11130" s="2"/>
    </row>
    <row r="11131" spans="2:3" hidden="1">
      <c r="B11131" s="2"/>
      <c r="C11131" s="2"/>
    </row>
    <row r="11132" spans="2:3" hidden="1">
      <c r="B11132" s="2"/>
      <c r="C11132" s="2"/>
    </row>
    <row r="11133" spans="2:3" hidden="1">
      <c r="B11133" s="2"/>
      <c r="C11133" s="2"/>
    </row>
    <row r="11134" spans="2:3" hidden="1">
      <c r="B11134" s="2"/>
      <c r="C11134" s="2"/>
    </row>
    <row r="11135" spans="2:3" hidden="1">
      <c r="B11135" s="2"/>
      <c r="C11135" s="2"/>
    </row>
    <row r="11136" spans="2:3" hidden="1">
      <c r="B11136" s="2"/>
      <c r="C11136" s="2"/>
    </row>
    <row r="11137" spans="2:3" hidden="1">
      <c r="B11137" s="2"/>
      <c r="C11137" s="2"/>
    </row>
    <row r="11138" spans="2:3" hidden="1">
      <c r="B11138" s="2"/>
      <c r="C11138" s="2"/>
    </row>
    <row r="11139" spans="2:3" hidden="1">
      <c r="B11139" s="2"/>
      <c r="C11139" s="2"/>
    </row>
    <row r="11140" spans="2:3" hidden="1">
      <c r="B11140" s="2"/>
      <c r="C11140" s="2"/>
    </row>
    <row r="11141" spans="2:3" hidden="1">
      <c r="B11141" s="2"/>
      <c r="C11141" s="2"/>
    </row>
    <row r="11142" spans="2:3" hidden="1">
      <c r="B11142" s="2"/>
      <c r="C11142" s="2"/>
    </row>
    <row r="11143" spans="2:3" hidden="1">
      <c r="B11143" s="2"/>
      <c r="C11143" s="2"/>
    </row>
    <row r="11144" spans="2:3" hidden="1">
      <c r="B11144" s="2"/>
      <c r="C11144" s="2"/>
    </row>
    <row r="11145" spans="2:3" hidden="1">
      <c r="B11145" s="2"/>
      <c r="C11145" s="2"/>
    </row>
    <row r="11146" spans="2:3" hidden="1">
      <c r="B11146" s="2"/>
      <c r="C11146" s="2"/>
    </row>
    <row r="11147" spans="2:3" hidden="1">
      <c r="B11147" s="2"/>
      <c r="C11147" s="2"/>
    </row>
    <row r="11148" spans="2:3" hidden="1">
      <c r="B11148" s="2"/>
      <c r="C11148" s="2"/>
    </row>
    <row r="11149" spans="2:3" hidden="1">
      <c r="B11149" s="2"/>
      <c r="C11149" s="2"/>
    </row>
    <row r="11150" spans="2:3" hidden="1">
      <c r="B11150" s="2"/>
      <c r="C11150" s="2"/>
    </row>
    <row r="11151" spans="2:3" hidden="1">
      <c r="B11151" s="2"/>
      <c r="C11151" s="2"/>
    </row>
    <row r="11152" spans="2:3" hidden="1">
      <c r="B11152" s="2"/>
      <c r="C11152" s="2"/>
    </row>
    <row r="11153" spans="2:3" hidden="1">
      <c r="B11153" s="2"/>
      <c r="C11153" s="2"/>
    </row>
    <row r="11154" spans="2:3" hidden="1">
      <c r="B11154" s="2"/>
      <c r="C11154" s="2"/>
    </row>
    <row r="11155" spans="2:3" hidden="1">
      <c r="B11155" s="2"/>
      <c r="C11155" s="2"/>
    </row>
    <row r="11156" spans="2:3" hidden="1">
      <c r="B11156" s="2"/>
      <c r="C11156" s="2"/>
    </row>
    <row r="11157" spans="2:3" hidden="1">
      <c r="B11157" s="2"/>
      <c r="C11157" s="2"/>
    </row>
    <row r="11158" spans="2:3" hidden="1">
      <c r="B11158" s="2"/>
      <c r="C11158" s="2"/>
    </row>
    <row r="11159" spans="2:3" hidden="1">
      <c r="B11159" s="2"/>
      <c r="C11159" s="2"/>
    </row>
    <row r="11160" spans="2:3" hidden="1">
      <c r="B11160" s="2"/>
      <c r="C11160" s="2"/>
    </row>
    <row r="11161" spans="2:3" hidden="1">
      <c r="B11161" s="2"/>
      <c r="C11161" s="2"/>
    </row>
    <row r="11162" spans="2:3" hidden="1">
      <c r="B11162" s="2"/>
      <c r="C11162" s="2"/>
    </row>
    <row r="11163" spans="2:3" hidden="1">
      <c r="B11163" s="2"/>
      <c r="C11163" s="2"/>
    </row>
    <row r="11164" spans="2:3" hidden="1">
      <c r="B11164" s="2"/>
      <c r="C11164" s="2"/>
    </row>
    <row r="11165" spans="2:3" hidden="1">
      <c r="B11165" s="2"/>
      <c r="C11165" s="2"/>
    </row>
    <row r="11166" spans="2:3" hidden="1">
      <c r="B11166" s="2"/>
      <c r="C11166" s="2"/>
    </row>
    <row r="11167" spans="2:3" hidden="1">
      <c r="B11167" s="2"/>
      <c r="C11167" s="2"/>
    </row>
    <row r="11168" spans="2:3" hidden="1">
      <c r="B11168" s="2"/>
      <c r="C11168" s="2"/>
    </row>
    <row r="11169" spans="2:3" hidden="1">
      <c r="B11169" s="2"/>
      <c r="C11169" s="2"/>
    </row>
    <row r="11170" spans="2:3" hidden="1">
      <c r="B11170" s="2"/>
      <c r="C11170" s="2"/>
    </row>
    <row r="11171" spans="2:3" hidden="1">
      <c r="B11171" s="2"/>
      <c r="C11171" s="2"/>
    </row>
    <row r="11172" spans="2:3" hidden="1">
      <c r="B11172" s="2"/>
      <c r="C11172" s="2"/>
    </row>
    <row r="11173" spans="2:3" hidden="1">
      <c r="B11173" s="2"/>
      <c r="C11173" s="2"/>
    </row>
    <row r="11174" spans="2:3" hidden="1">
      <c r="B11174" s="2"/>
      <c r="C11174" s="2"/>
    </row>
    <row r="11175" spans="2:3" hidden="1">
      <c r="B11175" s="2"/>
      <c r="C11175" s="2"/>
    </row>
    <row r="11176" spans="2:3" hidden="1">
      <c r="B11176" s="2"/>
      <c r="C11176" s="2"/>
    </row>
    <row r="11177" spans="2:3" hidden="1">
      <c r="B11177" s="2"/>
      <c r="C11177" s="2"/>
    </row>
    <row r="11178" spans="2:3" hidden="1">
      <c r="B11178" s="2"/>
      <c r="C11178" s="2"/>
    </row>
    <row r="11179" spans="2:3" hidden="1">
      <c r="B11179" s="2"/>
      <c r="C11179" s="2"/>
    </row>
    <row r="11180" spans="2:3" hidden="1">
      <c r="B11180" s="2"/>
      <c r="C11180" s="2"/>
    </row>
    <row r="11181" spans="2:3" hidden="1">
      <c r="B11181" s="2"/>
      <c r="C11181" s="2"/>
    </row>
    <row r="11182" spans="2:3" hidden="1">
      <c r="B11182" s="2"/>
      <c r="C11182" s="2"/>
    </row>
    <row r="11183" spans="2:3" hidden="1">
      <c r="B11183" s="2"/>
      <c r="C11183" s="2"/>
    </row>
    <row r="11184" spans="2:3" hidden="1">
      <c r="B11184" s="2"/>
      <c r="C11184" s="2"/>
    </row>
    <row r="11185" spans="2:3" hidden="1">
      <c r="B11185" s="2"/>
      <c r="C11185" s="2"/>
    </row>
    <row r="11186" spans="2:3" hidden="1">
      <c r="B11186" s="2"/>
      <c r="C11186" s="2"/>
    </row>
    <row r="11187" spans="2:3" hidden="1">
      <c r="B11187" s="2"/>
      <c r="C11187" s="2"/>
    </row>
    <row r="11188" spans="2:3" hidden="1">
      <c r="B11188" s="2"/>
      <c r="C11188" s="2"/>
    </row>
    <row r="11189" spans="2:3" hidden="1">
      <c r="B11189" s="2"/>
      <c r="C11189" s="2"/>
    </row>
    <row r="11190" spans="2:3" hidden="1">
      <c r="B11190" s="2"/>
      <c r="C11190" s="2"/>
    </row>
    <row r="11191" spans="2:3" hidden="1">
      <c r="B11191" s="2"/>
      <c r="C11191" s="2"/>
    </row>
    <row r="11192" spans="2:3" hidden="1">
      <c r="B11192" s="2"/>
      <c r="C11192" s="2"/>
    </row>
    <row r="11193" spans="2:3" hidden="1">
      <c r="B11193" s="2"/>
      <c r="C11193" s="2"/>
    </row>
    <row r="11194" spans="2:3" hidden="1">
      <c r="B11194" s="2"/>
      <c r="C11194" s="2"/>
    </row>
    <row r="11195" spans="2:3" hidden="1">
      <c r="B11195" s="2"/>
      <c r="C11195" s="2"/>
    </row>
    <row r="11196" spans="2:3" hidden="1">
      <c r="B11196" s="2"/>
      <c r="C11196" s="2"/>
    </row>
    <row r="11197" spans="2:3" hidden="1">
      <c r="B11197" s="2"/>
      <c r="C11197" s="2"/>
    </row>
    <row r="11198" spans="2:3" hidden="1">
      <c r="B11198" s="2"/>
      <c r="C11198" s="2"/>
    </row>
    <row r="11199" spans="2:3" hidden="1">
      <c r="B11199" s="2"/>
      <c r="C11199" s="2"/>
    </row>
    <row r="11200" spans="2:3" hidden="1">
      <c r="B11200" s="2"/>
      <c r="C11200" s="2"/>
    </row>
    <row r="11201" spans="2:3" hidden="1">
      <c r="B11201" s="2"/>
      <c r="C11201" s="2"/>
    </row>
    <row r="11202" spans="2:3" hidden="1">
      <c r="B11202" s="2"/>
      <c r="C11202" s="2"/>
    </row>
    <row r="11203" spans="2:3" hidden="1">
      <c r="B11203" s="2"/>
      <c r="C11203" s="2"/>
    </row>
    <row r="11204" spans="2:3" hidden="1">
      <c r="B11204" s="2"/>
      <c r="C11204" s="2"/>
    </row>
    <row r="11205" spans="2:3" hidden="1">
      <c r="B11205" s="2"/>
      <c r="C11205" s="2"/>
    </row>
    <row r="11206" spans="2:3" hidden="1">
      <c r="B11206" s="2"/>
      <c r="C11206" s="2"/>
    </row>
    <row r="11207" spans="2:3" hidden="1">
      <c r="B11207" s="2"/>
      <c r="C11207" s="2"/>
    </row>
    <row r="11208" spans="2:3" hidden="1">
      <c r="B11208" s="2"/>
      <c r="C11208" s="2"/>
    </row>
    <row r="11209" spans="2:3" hidden="1">
      <c r="B11209" s="2"/>
      <c r="C11209" s="2"/>
    </row>
    <row r="11210" spans="2:3" hidden="1">
      <c r="B11210" s="2"/>
      <c r="C11210" s="2"/>
    </row>
    <row r="11211" spans="2:3" hidden="1">
      <c r="B11211" s="2"/>
      <c r="C11211" s="2"/>
    </row>
    <row r="11212" spans="2:3" hidden="1">
      <c r="B11212" s="2"/>
      <c r="C11212" s="2"/>
    </row>
    <row r="11213" spans="2:3" hidden="1">
      <c r="B11213" s="2"/>
      <c r="C11213" s="2"/>
    </row>
    <row r="11214" spans="2:3" hidden="1">
      <c r="B11214" s="2"/>
      <c r="C11214" s="2"/>
    </row>
    <row r="11215" spans="2:3" hidden="1">
      <c r="B11215" s="2"/>
      <c r="C11215" s="2"/>
    </row>
    <row r="11216" spans="2:3" hidden="1">
      <c r="B11216" s="2"/>
      <c r="C11216" s="2"/>
    </row>
    <row r="11217" spans="2:3" hidden="1">
      <c r="B11217" s="2"/>
      <c r="C11217" s="2"/>
    </row>
    <row r="11218" spans="2:3" hidden="1">
      <c r="B11218" s="2"/>
      <c r="C11218" s="2"/>
    </row>
    <row r="11219" spans="2:3" hidden="1">
      <c r="B11219" s="2"/>
      <c r="C11219" s="2"/>
    </row>
    <row r="11220" spans="2:3" hidden="1">
      <c r="B11220" s="2"/>
      <c r="C11220" s="2"/>
    </row>
    <row r="11221" spans="2:3" hidden="1">
      <c r="B11221" s="2"/>
      <c r="C11221" s="2"/>
    </row>
    <row r="11222" spans="2:3" hidden="1">
      <c r="B11222" s="2"/>
      <c r="C11222" s="2"/>
    </row>
    <row r="11223" spans="2:3" hidden="1">
      <c r="B11223" s="2"/>
      <c r="C11223" s="2"/>
    </row>
    <row r="11224" spans="2:3" hidden="1">
      <c r="B11224" s="2"/>
      <c r="C11224" s="2"/>
    </row>
    <row r="11225" spans="2:3" hidden="1">
      <c r="B11225" s="2"/>
      <c r="C11225" s="2"/>
    </row>
    <row r="11226" spans="2:3" hidden="1">
      <c r="B11226" s="2"/>
      <c r="C11226" s="2"/>
    </row>
    <row r="11227" spans="2:3" hidden="1">
      <c r="B11227" s="2"/>
      <c r="C11227" s="2"/>
    </row>
    <row r="11228" spans="2:3" hidden="1">
      <c r="B11228" s="2"/>
      <c r="C11228" s="2"/>
    </row>
    <row r="11229" spans="2:3" hidden="1">
      <c r="B11229" s="2"/>
      <c r="C11229" s="2"/>
    </row>
    <row r="11230" spans="2:3" hidden="1">
      <c r="B11230" s="2"/>
      <c r="C11230" s="2"/>
    </row>
    <row r="11231" spans="2:3" hidden="1">
      <c r="B11231" s="2"/>
      <c r="C11231" s="2"/>
    </row>
    <row r="11232" spans="2:3" hidden="1">
      <c r="B11232" s="2"/>
      <c r="C11232" s="2"/>
    </row>
    <row r="11233" spans="2:3" hidden="1">
      <c r="B11233" s="2"/>
      <c r="C11233" s="2"/>
    </row>
    <row r="11234" spans="2:3" hidden="1">
      <c r="B11234" s="2"/>
      <c r="C11234" s="2"/>
    </row>
    <row r="11235" spans="2:3" hidden="1">
      <c r="B11235" s="2"/>
      <c r="C11235" s="2"/>
    </row>
    <row r="11236" spans="2:3" hidden="1">
      <c r="B11236" s="2"/>
      <c r="C11236" s="2"/>
    </row>
    <row r="11237" spans="2:3" hidden="1">
      <c r="B11237" s="2"/>
      <c r="C11237" s="2"/>
    </row>
    <row r="11238" spans="2:3" hidden="1">
      <c r="B11238" s="2"/>
      <c r="C11238" s="2"/>
    </row>
    <row r="11239" spans="2:3" hidden="1">
      <c r="B11239" s="2"/>
      <c r="C11239" s="2"/>
    </row>
    <row r="11240" spans="2:3" hidden="1">
      <c r="B11240" s="2"/>
      <c r="C11240" s="2"/>
    </row>
    <row r="11241" spans="2:3" hidden="1">
      <c r="B11241" s="2"/>
      <c r="C11241" s="2"/>
    </row>
    <row r="11242" spans="2:3" hidden="1">
      <c r="B11242" s="2"/>
      <c r="C11242" s="2"/>
    </row>
    <row r="11243" spans="2:3" hidden="1">
      <c r="B11243" s="2"/>
      <c r="C11243" s="2"/>
    </row>
    <row r="11244" spans="2:3" hidden="1">
      <c r="B11244" s="2"/>
      <c r="C11244" s="2"/>
    </row>
    <row r="11245" spans="2:3" hidden="1">
      <c r="B11245" s="2"/>
      <c r="C11245" s="2"/>
    </row>
    <row r="11246" spans="2:3" hidden="1">
      <c r="B11246" s="2"/>
      <c r="C11246" s="2"/>
    </row>
    <row r="11247" spans="2:3" hidden="1">
      <c r="B11247" s="2"/>
      <c r="C11247" s="2"/>
    </row>
    <row r="11248" spans="2:3" hidden="1">
      <c r="B11248" s="2"/>
      <c r="C11248" s="2"/>
    </row>
    <row r="11249" spans="2:3" hidden="1">
      <c r="B11249" s="2"/>
      <c r="C11249" s="2"/>
    </row>
    <row r="11250" spans="2:3" hidden="1">
      <c r="B11250" s="2"/>
      <c r="C11250" s="2"/>
    </row>
    <row r="11251" spans="2:3" hidden="1">
      <c r="B11251" s="2"/>
      <c r="C11251" s="2"/>
    </row>
    <row r="11252" spans="2:3" hidden="1">
      <c r="B11252" s="2"/>
      <c r="C11252" s="2"/>
    </row>
    <row r="11253" spans="2:3" hidden="1">
      <c r="B11253" s="2"/>
      <c r="C11253" s="2"/>
    </row>
    <row r="11254" spans="2:3" hidden="1">
      <c r="B11254" s="2"/>
      <c r="C11254" s="2"/>
    </row>
    <row r="11255" spans="2:3" hidden="1">
      <c r="B11255" s="2"/>
      <c r="C11255" s="2"/>
    </row>
    <row r="11256" spans="2:3" hidden="1">
      <c r="B11256" s="2"/>
      <c r="C11256" s="2"/>
    </row>
    <row r="11257" spans="2:3" hidden="1">
      <c r="B11257" s="2"/>
      <c r="C11257" s="2"/>
    </row>
    <row r="11258" spans="2:3" hidden="1">
      <c r="B11258" s="2"/>
      <c r="C11258" s="2"/>
    </row>
    <row r="11259" spans="2:3" hidden="1">
      <c r="B11259" s="2"/>
      <c r="C11259" s="2"/>
    </row>
    <row r="11260" spans="2:3" hidden="1">
      <c r="B11260" s="2"/>
      <c r="C11260" s="2"/>
    </row>
    <row r="11261" spans="2:3" hidden="1">
      <c r="B11261" s="2"/>
      <c r="C11261" s="2"/>
    </row>
    <row r="11262" spans="2:3" hidden="1">
      <c r="B11262" s="2"/>
      <c r="C11262" s="2"/>
    </row>
    <row r="11263" spans="2:3" hidden="1">
      <c r="B11263" s="2"/>
      <c r="C11263" s="2"/>
    </row>
    <row r="11264" spans="2:3" hidden="1">
      <c r="B11264" s="2"/>
      <c r="C11264" s="2"/>
    </row>
    <row r="11265" spans="2:3" hidden="1">
      <c r="B11265" s="2"/>
      <c r="C11265" s="2"/>
    </row>
    <row r="11266" spans="2:3" hidden="1">
      <c r="B11266" s="2"/>
      <c r="C11266" s="2"/>
    </row>
    <row r="11267" spans="2:3" hidden="1">
      <c r="B11267" s="2"/>
      <c r="C11267" s="2"/>
    </row>
    <row r="11268" spans="2:3" hidden="1">
      <c r="B11268" s="2"/>
      <c r="C11268" s="2"/>
    </row>
    <row r="11269" spans="2:3" hidden="1">
      <c r="B11269" s="2"/>
      <c r="C11269" s="2"/>
    </row>
    <row r="11270" spans="2:3" hidden="1">
      <c r="B11270" s="2"/>
      <c r="C11270" s="2"/>
    </row>
    <row r="11271" spans="2:3" hidden="1">
      <c r="B11271" s="2"/>
      <c r="C11271" s="2"/>
    </row>
    <row r="11272" spans="2:3" hidden="1">
      <c r="B11272" s="2"/>
      <c r="C11272" s="2"/>
    </row>
    <row r="11273" spans="2:3" hidden="1">
      <c r="B11273" s="2"/>
      <c r="C11273" s="2"/>
    </row>
    <row r="11274" spans="2:3" hidden="1">
      <c r="B11274" s="2"/>
      <c r="C11274" s="2"/>
    </row>
    <row r="11275" spans="2:3" hidden="1">
      <c r="B11275" s="2"/>
      <c r="C11275" s="2"/>
    </row>
    <row r="11276" spans="2:3" hidden="1">
      <c r="B11276" s="2"/>
      <c r="C11276" s="2"/>
    </row>
    <row r="11277" spans="2:3" hidden="1">
      <c r="B11277" s="2"/>
      <c r="C11277" s="2"/>
    </row>
    <row r="11278" spans="2:3" hidden="1">
      <c r="B11278" s="2"/>
      <c r="C11278" s="2"/>
    </row>
    <row r="11279" spans="2:3" hidden="1">
      <c r="B11279" s="2"/>
      <c r="C11279" s="2"/>
    </row>
    <row r="11280" spans="2:3" hidden="1">
      <c r="B11280" s="2"/>
      <c r="C11280" s="2"/>
    </row>
    <row r="11281" spans="2:3" hidden="1">
      <c r="B11281" s="2"/>
      <c r="C11281" s="2"/>
    </row>
    <row r="11282" spans="2:3" hidden="1">
      <c r="B11282" s="2"/>
      <c r="C11282" s="2"/>
    </row>
    <row r="11283" spans="2:3" hidden="1">
      <c r="B11283" s="2"/>
      <c r="C11283" s="2"/>
    </row>
    <row r="11284" spans="2:3" hidden="1">
      <c r="B11284" s="2"/>
      <c r="C11284" s="2"/>
    </row>
    <row r="11285" spans="2:3" hidden="1">
      <c r="B11285" s="2"/>
      <c r="C11285" s="2"/>
    </row>
    <row r="11286" spans="2:3" hidden="1">
      <c r="B11286" s="2"/>
      <c r="C11286" s="2"/>
    </row>
    <row r="11287" spans="2:3" hidden="1">
      <c r="B11287" s="2"/>
      <c r="C11287" s="2"/>
    </row>
    <row r="11288" spans="2:3" hidden="1">
      <c r="B11288" s="2"/>
      <c r="C11288" s="2"/>
    </row>
    <row r="11289" spans="2:3" hidden="1">
      <c r="B11289" s="2"/>
      <c r="C11289" s="2"/>
    </row>
    <row r="11290" spans="2:3" hidden="1">
      <c r="B11290" s="2"/>
      <c r="C11290" s="2"/>
    </row>
    <row r="11291" spans="2:3" hidden="1">
      <c r="B11291" s="2"/>
      <c r="C11291" s="2"/>
    </row>
    <row r="11292" spans="2:3" hidden="1">
      <c r="B11292" s="2"/>
      <c r="C11292" s="2"/>
    </row>
    <row r="11293" spans="2:3" hidden="1">
      <c r="B11293" s="2"/>
      <c r="C11293" s="2"/>
    </row>
    <row r="11294" spans="2:3" hidden="1">
      <c r="B11294" s="2"/>
      <c r="C11294" s="2"/>
    </row>
    <row r="11295" spans="2:3" hidden="1">
      <c r="B11295" s="2"/>
      <c r="C11295" s="2"/>
    </row>
    <row r="11296" spans="2:3" hidden="1">
      <c r="B11296" s="2"/>
      <c r="C11296" s="2"/>
    </row>
    <row r="11297" spans="2:3" hidden="1">
      <c r="B11297" s="2"/>
      <c r="C11297" s="2"/>
    </row>
    <row r="11298" spans="2:3" hidden="1">
      <c r="B11298" s="2"/>
      <c r="C11298" s="2"/>
    </row>
    <row r="11299" spans="2:3" hidden="1">
      <c r="B11299" s="2"/>
      <c r="C11299" s="2"/>
    </row>
    <row r="11300" spans="2:3" hidden="1">
      <c r="B11300" s="2"/>
      <c r="C11300" s="2"/>
    </row>
    <row r="11301" spans="2:3" hidden="1">
      <c r="B11301" s="2"/>
      <c r="C11301" s="2"/>
    </row>
    <row r="11302" spans="2:3" hidden="1">
      <c r="B11302" s="2"/>
      <c r="C11302" s="2"/>
    </row>
    <row r="11303" spans="2:3" hidden="1">
      <c r="B11303" s="2"/>
      <c r="C11303" s="2"/>
    </row>
    <row r="11304" spans="2:3" hidden="1">
      <c r="B11304" s="2"/>
      <c r="C11304" s="2"/>
    </row>
    <row r="11305" spans="2:3" hidden="1">
      <c r="B11305" s="2"/>
      <c r="C11305" s="2"/>
    </row>
    <row r="11306" spans="2:3" hidden="1">
      <c r="B11306" s="2"/>
      <c r="C11306" s="2"/>
    </row>
    <row r="11307" spans="2:3" hidden="1">
      <c r="B11307" s="2"/>
      <c r="C11307" s="2"/>
    </row>
    <row r="11308" spans="2:3" hidden="1">
      <c r="B11308" s="2"/>
      <c r="C11308" s="2"/>
    </row>
    <row r="11309" spans="2:3" hidden="1">
      <c r="B11309" s="2"/>
      <c r="C11309" s="2"/>
    </row>
    <row r="11310" spans="2:3" hidden="1">
      <c r="B11310" s="2"/>
      <c r="C11310" s="2"/>
    </row>
    <row r="11311" spans="2:3" hidden="1">
      <c r="B11311" s="2"/>
      <c r="C11311" s="2"/>
    </row>
    <row r="11312" spans="2:3" hidden="1">
      <c r="B11312" s="2"/>
      <c r="C11312" s="2"/>
    </row>
    <row r="11313" spans="2:3" hidden="1">
      <c r="B11313" s="2"/>
      <c r="C11313" s="2"/>
    </row>
    <row r="11314" spans="2:3" hidden="1">
      <c r="B11314" s="2"/>
      <c r="C11314" s="2"/>
    </row>
    <row r="11315" spans="2:3" hidden="1">
      <c r="B11315" s="2"/>
      <c r="C11315" s="2"/>
    </row>
    <row r="11316" spans="2:3" hidden="1">
      <c r="B11316" s="2"/>
      <c r="C11316" s="2"/>
    </row>
    <row r="11317" spans="2:3" hidden="1">
      <c r="B11317" s="2"/>
      <c r="C11317" s="2"/>
    </row>
    <row r="11318" spans="2:3" hidden="1">
      <c r="B11318" s="2"/>
      <c r="C11318" s="2"/>
    </row>
    <row r="11319" spans="2:3" hidden="1">
      <c r="B11319" s="2"/>
      <c r="C11319" s="2"/>
    </row>
    <row r="11320" spans="2:3" hidden="1">
      <c r="B11320" s="2"/>
      <c r="C11320" s="2"/>
    </row>
    <row r="11321" spans="2:3" hidden="1">
      <c r="B11321" s="2"/>
      <c r="C11321" s="2"/>
    </row>
    <row r="11322" spans="2:3" hidden="1">
      <c r="B11322" s="2"/>
      <c r="C11322" s="2"/>
    </row>
    <row r="11323" spans="2:3" hidden="1">
      <c r="B11323" s="2"/>
      <c r="C11323" s="2"/>
    </row>
    <row r="11324" spans="2:3" hidden="1">
      <c r="B11324" s="2"/>
      <c r="C11324" s="2"/>
    </row>
    <row r="11325" spans="2:3" hidden="1">
      <c r="B11325" s="2"/>
      <c r="C11325" s="2"/>
    </row>
    <row r="11326" spans="2:3" hidden="1">
      <c r="B11326" s="2"/>
      <c r="C11326" s="2"/>
    </row>
    <row r="11327" spans="2:3" hidden="1">
      <c r="B11327" s="2"/>
      <c r="C11327" s="2"/>
    </row>
    <row r="11328" spans="2:3" hidden="1">
      <c r="B11328" s="2"/>
      <c r="C11328" s="2"/>
    </row>
    <row r="11329" spans="2:3" hidden="1">
      <c r="B11329" s="2"/>
      <c r="C11329" s="2"/>
    </row>
    <row r="11330" spans="2:3" hidden="1">
      <c r="B11330" s="2"/>
      <c r="C11330" s="2"/>
    </row>
    <row r="11331" spans="2:3" hidden="1">
      <c r="B11331" s="2"/>
      <c r="C11331" s="2"/>
    </row>
    <row r="11332" spans="2:3" hidden="1">
      <c r="B11332" s="2"/>
      <c r="C11332" s="2"/>
    </row>
    <row r="11333" spans="2:3" hidden="1">
      <c r="B11333" s="2"/>
      <c r="C11333" s="2"/>
    </row>
    <row r="11334" spans="2:3" hidden="1">
      <c r="B11334" s="2"/>
      <c r="C11334" s="2"/>
    </row>
    <row r="11335" spans="2:3" hidden="1">
      <c r="B11335" s="2"/>
      <c r="C11335" s="2"/>
    </row>
    <row r="11336" spans="2:3" hidden="1">
      <c r="B11336" s="2"/>
      <c r="C11336" s="2"/>
    </row>
    <row r="11337" spans="2:3" hidden="1">
      <c r="B11337" s="2"/>
      <c r="C11337" s="2"/>
    </row>
    <row r="11338" spans="2:3" hidden="1">
      <c r="B11338" s="2"/>
      <c r="C11338" s="2"/>
    </row>
    <row r="11339" spans="2:3" hidden="1">
      <c r="B11339" s="2"/>
      <c r="C11339" s="2"/>
    </row>
    <row r="11340" spans="2:3" hidden="1">
      <c r="B11340" s="2"/>
      <c r="C11340" s="2"/>
    </row>
    <row r="11341" spans="2:3" hidden="1">
      <c r="B11341" s="2"/>
      <c r="C11341" s="2"/>
    </row>
    <row r="11342" spans="2:3" hidden="1">
      <c r="B11342" s="2"/>
      <c r="C11342" s="2"/>
    </row>
    <row r="11343" spans="2:3" hidden="1">
      <c r="B11343" s="2"/>
      <c r="C11343" s="2"/>
    </row>
    <row r="11344" spans="2:3" hidden="1">
      <c r="B11344" s="2"/>
      <c r="C11344" s="2"/>
    </row>
    <row r="11345" spans="2:3" hidden="1">
      <c r="B11345" s="2"/>
      <c r="C11345" s="2"/>
    </row>
    <row r="11346" spans="2:3" hidden="1">
      <c r="B11346" s="2"/>
      <c r="C11346" s="2"/>
    </row>
    <row r="11347" spans="2:3" hidden="1">
      <c r="B11347" s="2"/>
      <c r="C11347" s="2"/>
    </row>
    <row r="11348" spans="2:3" hidden="1">
      <c r="B11348" s="2"/>
      <c r="C11348" s="2"/>
    </row>
    <row r="11349" spans="2:3" hidden="1">
      <c r="B11349" s="2"/>
      <c r="C11349" s="2"/>
    </row>
    <row r="11350" spans="2:3" hidden="1">
      <c r="B11350" s="2"/>
      <c r="C11350" s="2"/>
    </row>
    <row r="11351" spans="2:3" hidden="1">
      <c r="B11351" s="2"/>
      <c r="C11351" s="2"/>
    </row>
    <row r="11352" spans="2:3" hidden="1">
      <c r="B11352" s="2"/>
      <c r="C11352" s="2"/>
    </row>
    <row r="11353" spans="2:3" hidden="1">
      <c r="B11353" s="2"/>
      <c r="C11353" s="2"/>
    </row>
    <row r="11354" spans="2:3" hidden="1">
      <c r="B11354" s="2"/>
      <c r="C11354" s="2"/>
    </row>
    <row r="11355" spans="2:3" hidden="1">
      <c r="B11355" s="2"/>
      <c r="C11355" s="2"/>
    </row>
    <row r="11356" spans="2:3" hidden="1">
      <c r="B11356" s="2"/>
      <c r="C11356" s="2"/>
    </row>
    <row r="11357" spans="2:3" hidden="1">
      <c r="B11357" s="2"/>
      <c r="C11357" s="2"/>
    </row>
    <row r="11358" spans="2:3" hidden="1">
      <c r="B11358" s="2"/>
      <c r="C11358" s="2"/>
    </row>
    <row r="11359" spans="2:3" hidden="1">
      <c r="B11359" s="2"/>
      <c r="C11359" s="2"/>
    </row>
    <row r="11360" spans="2:3" hidden="1">
      <c r="B11360" s="2"/>
      <c r="C11360" s="2"/>
    </row>
    <row r="11361" spans="2:3" hidden="1">
      <c r="B11361" s="2"/>
      <c r="C11361" s="2"/>
    </row>
    <row r="11362" spans="2:3" hidden="1">
      <c r="B11362" s="2"/>
      <c r="C11362" s="2"/>
    </row>
    <row r="11363" spans="2:3" hidden="1">
      <c r="B11363" s="2"/>
      <c r="C11363" s="2"/>
    </row>
    <row r="11364" spans="2:3" hidden="1">
      <c r="B11364" s="2"/>
      <c r="C11364" s="2"/>
    </row>
    <row r="11365" spans="2:3" hidden="1">
      <c r="B11365" s="2"/>
      <c r="C11365" s="2"/>
    </row>
    <row r="11366" spans="2:3" hidden="1">
      <c r="B11366" s="2"/>
      <c r="C11366" s="2"/>
    </row>
    <row r="11367" spans="2:3" hidden="1">
      <c r="B11367" s="2"/>
      <c r="C11367" s="2"/>
    </row>
    <row r="11368" spans="2:3" hidden="1">
      <c r="B11368" s="2"/>
      <c r="C11368" s="2"/>
    </row>
    <row r="11369" spans="2:3" hidden="1">
      <c r="B11369" s="2"/>
      <c r="C11369" s="2"/>
    </row>
    <row r="11370" spans="2:3" hidden="1">
      <c r="B11370" s="2"/>
      <c r="C11370" s="2"/>
    </row>
    <row r="11371" spans="2:3" hidden="1">
      <c r="B11371" s="2"/>
      <c r="C11371" s="2"/>
    </row>
    <row r="11372" spans="2:3" hidden="1">
      <c r="B11372" s="2"/>
      <c r="C11372" s="2"/>
    </row>
    <row r="11373" spans="2:3" hidden="1">
      <c r="B11373" s="2"/>
      <c r="C11373" s="2"/>
    </row>
    <row r="11374" spans="2:3" hidden="1">
      <c r="B11374" s="2"/>
      <c r="C11374" s="2"/>
    </row>
    <row r="11375" spans="2:3" hidden="1">
      <c r="B11375" s="2"/>
      <c r="C11375" s="2"/>
    </row>
    <row r="11376" spans="2:3" hidden="1">
      <c r="B11376" s="2"/>
      <c r="C11376" s="2"/>
    </row>
    <row r="11377" spans="2:3" hidden="1">
      <c r="B11377" s="2"/>
      <c r="C11377" s="2"/>
    </row>
    <row r="11378" spans="2:3" hidden="1">
      <c r="B11378" s="2"/>
      <c r="C11378" s="2"/>
    </row>
    <row r="11379" spans="2:3" hidden="1">
      <c r="B11379" s="2"/>
      <c r="C11379" s="2"/>
    </row>
    <row r="11380" spans="2:3" hidden="1">
      <c r="B11380" s="2"/>
      <c r="C11380" s="2"/>
    </row>
    <row r="11381" spans="2:3" hidden="1">
      <c r="B11381" s="2"/>
      <c r="C11381" s="2"/>
    </row>
    <row r="11382" spans="2:3" hidden="1">
      <c r="B11382" s="2"/>
      <c r="C11382" s="2"/>
    </row>
    <row r="11383" spans="2:3" hidden="1">
      <c r="B11383" s="2"/>
      <c r="C11383" s="2"/>
    </row>
    <row r="11384" spans="2:3" hidden="1">
      <c r="B11384" s="2"/>
      <c r="C11384" s="2"/>
    </row>
    <row r="11385" spans="2:3" hidden="1">
      <c r="B11385" s="2"/>
      <c r="C11385" s="2"/>
    </row>
    <row r="11386" spans="2:3" hidden="1">
      <c r="B11386" s="2"/>
      <c r="C11386" s="2"/>
    </row>
    <row r="11387" spans="2:3" hidden="1">
      <c r="B11387" s="2"/>
      <c r="C11387" s="2"/>
    </row>
    <row r="11388" spans="2:3" hidden="1">
      <c r="B11388" s="2"/>
      <c r="C11388" s="2"/>
    </row>
    <row r="11389" spans="2:3" hidden="1">
      <c r="B11389" s="2"/>
      <c r="C11389" s="2"/>
    </row>
    <row r="11390" spans="2:3" hidden="1">
      <c r="B11390" s="2"/>
      <c r="C11390" s="2"/>
    </row>
    <row r="11391" spans="2:3" hidden="1">
      <c r="B11391" s="2"/>
      <c r="C11391" s="2"/>
    </row>
    <row r="11392" spans="2:3" hidden="1">
      <c r="B11392" s="2"/>
      <c r="C11392" s="2"/>
    </row>
    <row r="11393" spans="2:3" hidden="1">
      <c r="B11393" s="2"/>
      <c r="C11393" s="2"/>
    </row>
    <row r="11394" spans="2:3" hidden="1">
      <c r="B11394" s="2"/>
      <c r="C11394" s="2"/>
    </row>
    <row r="11395" spans="2:3" hidden="1">
      <c r="B11395" s="2"/>
      <c r="C11395" s="2"/>
    </row>
    <row r="11396" spans="2:3" hidden="1">
      <c r="B11396" s="2"/>
      <c r="C11396" s="2"/>
    </row>
    <row r="11397" spans="2:3" hidden="1">
      <c r="B11397" s="2"/>
      <c r="C11397" s="2"/>
    </row>
    <row r="11398" spans="2:3" hidden="1">
      <c r="B11398" s="2"/>
      <c r="C11398" s="2"/>
    </row>
    <row r="11399" spans="2:3" hidden="1">
      <c r="B11399" s="2"/>
      <c r="C11399" s="2"/>
    </row>
    <row r="11400" spans="2:3" hidden="1">
      <c r="B11400" s="2"/>
      <c r="C11400" s="2"/>
    </row>
    <row r="11401" spans="2:3" hidden="1">
      <c r="B11401" s="2"/>
      <c r="C11401" s="2"/>
    </row>
    <row r="11402" spans="2:3" hidden="1">
      <c r="B11402" s="2"/>
      <c r="C11402" s="2"/>
    </row>
    <row r="11403" spans="2:3" hidden="1">
      <c r="B11403" s="2"/>
      <c r="C11403" s="2"/>
    </row>
    <row r="11404" spans="2:3" hidden="1">
      <c r="B11404" s="2"/>
      <c r="C11404" s="2"/>
    </row>
    <row r="11405" spans="2:3" hidden="1">
      <c r="B11405" s="2"/>
      <c r="C11405" s="2"/>
    </row>
    <row r="11406" spans="2:3" hidden="1">
      <c r="B11406" s="2"/>
      <c r="C11406" s="2"/>
    </row>
    <row r="11407" spans="2:3" hidden="1">
      <c r="B11407" s="2"/>
      <c r="C11407" s="2"/>
    </row>
    <row r="11408" spans="2:3" hidden="1">
      <c r="B11408" s="2"/>
      <c r="C11408" s="2"/>
    </row>
    <row r="11409" spans="2:3" hidden="1">
      <c r="B11409" s="2"/>
      <c r="C11409" s="2"/>
    </row>
    <row r="11410" spans="2:3" hidden="1">
      <c r="B11410" s="2"/>
      <c r="C11410" s="2"/>
    </row>
    <row r="11411" spans="2:3" hidden="1">
      <c r="B11411" s="2"/>
      <c r="C11411" s="2"/>
    </row>
    <row r="11412" spans="2:3" hidden="1">
      <c r="B11412" s="2"/>
      <c r="C11412" s="2"/>
    </row>
    <row r="11413" spans="2:3" hidden="1">
      <c r="B11413" s="2"/>
      <c r="C11413" s="2"/>
    </row>
    <row r="11414" spans="2:3" hidden="1">
      <c r="B11414" s="2"/>
      <c r="C11414" s="2"/>
    </row>
    <row r="11415" spans="2:3" hidden="1">
      <c r="B11415" s="2"/>
      <c r="C11415" s="2"/>
    </row>
    <row r="11416" spans="2:3" hidden="1">
      <c r="B11416" s="2"/>
      <c r="C11416" s="2"/>
    </row>
    <row r="11417" spans="2:3" hidden="1">
      <c r="B11417" s="2"/>
      <c r="C11417" s="2"/>
    </row>
    <row r="11418" spans="2:3" hidden="1">
      <c r="B11418" s="2"/>
      <c r="C11418" s="2"/>
    </row>
    <row r="11419" spans="2:3" hidden="1">
      <c r="B11419" s="2"/>
      <c r="C11419" s="2"/>
    </row>
    <row r="11420" spans="2:3" hidden="1">
      <c r="B11420" s="2"/>
      <c r="C11420" s="2"/>
    </row>
    <row r="11421" spans="2:3" hidden="1">
      <c r="B11421" s="2"/>
      <c r="C11421" s="2"/>
    </row>
    <row r="11422" spans="2:3" hidden="1">
      <c r="B11422" s="2"/>
      <c r="C11422" s="2"/>
    </row>
    <row r="11423" spans="2:3" hidden="1">
      <c r="B11423" s="2"/>
      <c r="C11423" s="2"/>
    </row>
    <row r="11424" spans="2:3" hidden="1">
      <c r="B11424" s="2"/>
      <c r="C11424" s="2"/>
    </row>
    <row r="11425" spans="2:3" hidden="1">
      <c r="B11425" s="2"/>
      <c r="C11425" s="2"/>
    </row>
    <row r="11426" spans="2:3" hidden="1">
      <c r="B11426" s="2"/>
      <c r="C11426" s="2"/>
    </row>
    <row r="11427" spans="2:3" hidden="1">
      <c r="B11427" s="2"/>
      <c r="C11427" s="2"/>
    </row>
    <row r="11428" spans="2:3" hidden="1">
      <c r="B11428" s="2"/>
      <c r="C11428" s="2"/>
    </row>
    <row r="11429" spans="2:3" hidden="1">
      <c r="B11429" s="2"/>
      <c r="C11429" s="2"/>
    </row>
    <row r="11430" spans="2:3" hidden="1">
      <c r="B11430" s="2"/>
      <c r="C11430" s="2"/>
    </row>
    <row r="11431" spans="2:3" hidden="1">
      <c r="B11431" s="2"/>
      <c r="C11431" s="2"/>
    </row>
    <row r="11432" spans="2:3" hidden="1">
      <c r="B11432" s="2"/>
      <c r="C11432" s="2"/>
    </row>
    <row r="11433" spans="2:3" hidden="1">
      <c r="B11433" s="2"/>
      <c r="C11433" s="2"/>
    </row>
    <row r="11434" spans="2:3" hidden="1">
      <c r="B11434" s="2"/>
      <c r="C11434" s="2"/>
    </row>
    <row r="11435" spans="2:3" hidden="1">
      <c r="B11435" s="2"/>
      <c r="C11435" s="2"/>
    </row>
    <row r="11436" spans="2:3" hidden="1">
      <c r="B11436" s="2"/>
      <c r="C11436" s="2"/>
    </row>
    <row r="11437" spans="2:3" hidden="1">
      <c r="B11437" s="2"/>
      <c r="C11437" s="2"/>
    </row>
    <row r="11438" spans="2:3" hidden="1">
      <c r="B11438" s="2"/>
      <c r="C11438" s="2"/>
    </row>
    <row r="11439" spans="2:3" hidden="1">
      <c r="B11439" s="2"/>
      <c r="C11439" s="2"/>
    </row>
    <row r="11440" spans="2:3" hidden="1">
      <c r="B11440" s="2"/>
      <c r="C11440" s="2"/>
    </row>
    <row r="11441" spans="2:3" hidden="1">
      <c r="B11441" s="2"/>
      <c r="C11441" s="2"/>
    </row>
    <row r="11442" spans="2:3" hidden="1">
      <c r="B11442" s="2"/>
      <c r="C11442" s="2"/>
    </row>
    <row r="11443" spans="2:3" hidden="1">
      <c r="B11443" s="2"/>
      <c r="C11443" s="2"/>
    </row>
    <row r="11444" spans="2:3" hidden="1">
      <c r="B11444" s="2"/>
      <c r="C11444" s="2"/>
    </row>
    <row r="11445" spans="2:3" hidden="1">
      <c r="B11445" s="2"/>
      <c r="C11445" s="2"/>
    </row>
    <row r="11446" spans="2:3" hidden="1">
      <c r="B11446" s="2"/>
      <c r="C11446" s="2"/>
    </row>
    <row r="11447" spans="2:3" hidden="1">
      <c r="B11447" s="2"/>
      <c r="C11447" s="2"/>
    </row>
    <row r="11448" spans="2:3" hidden="1">
      <c r="B11448" s="2"/>
      <c r="C11448" s="2"/>
    </row>
    <row r="11449" spans="2:3" hidden="1">
      <c r="B11449" s="2"/>
      <c r="C11449" s="2"/>
    </row>
    <row r="11450" spans="2:3" hidden="1">
      <c r="B11450" s="2"/>
      <c r="C11450" s="2"/>
    </row>
    <row r="11451" spans="2:3" hidden="1">
      <c r="B11451" s="2"/>
      <c r="C11451" s="2"/>
    </row>
    <row r="11452" spans="2:3" hidden="1">
      <c r="B11452" s="2"/>
      <c r="C11452" s="2"/>
    </row>
    <row r="11453" spans="2:3" hidden="1">
      <c r="B11453" s="2"/>
      <c r="C11453" s="2"/>
    </row>
    <row r="11454" spans="2:3" hidden="1">
      <c r="B11454" s="2"/>
      <c r="C11454" s="2"/>
    </row>
    <row r="11455" spans="2:3" hidden="1">
      <c r="B11455" s="2"/>
      <c r="C11455" s="2"/>
    </row>
    <row r="11456" spans="2:3" hidden="1">
      <c r="B11456" s="2"/>
      <c r="C11456" s="2"/>
    </row>
    <row r="11457" spans="2:3" hidden="1">
      <c r="B11457" s="2"/>
      <c r="C11457" s="2"/>
    </row>
    <row r="11458" spans="2:3" hidden="1">
      <c r="B11458" s="2"/>
      <c r="C11458" s="2"/>
    </row>
    <row r="11459" spans="2:3" hidden="1">
      <c r="B11459" s="2"/>
      <c r="C11459" s="2"/>
    </row>
    <row r="11460" spans="2:3" hidden="1">
      <c r="B11460" s="2"/>
      <c r="C11460" s="2"/>
    </row>
    <row r="11461" spans="2:3" hidden="1">
      <c r="B11461" s="2"/>
      <c r="C11461" s="2"/>
    </row>
    <row r="11462" spans="2:3" hidden="1">
      <c r="B11462" s="2"/>
      <c r="C11462" s="2"/>
    </row>
    <row r="11463" spans="2:3" hidden="1">
      <c r="B11463" s="2"/>
      <c r="C11463" s="2"/>
    </row>
    <row r="11464" spans="2:3" hidden="1">
      <c r="B11464" s="2"/>
      <c r="C11464" s="2"/>
    </row>
    <row r="11465" spans="2:3" hidden="1">
      <c r="B11465" s="2"/>
      <c r="C11465" s="2"/>
    </row>
    <row r="11466" spans="2:3" hidden="1">
      <c r="B11466" s="2"/>
      <c r="C11466" s="2"/>
    </row>
    <row r="11467" spans="2:3" hidden="1">
      <c r="B11467" s="2"/>
      <c r="C11467" s="2"/>
    </row>
    <row r="11468" spans="2:3" hidden="1">
      <c r="B11468" s="2"/>
      <c r="C11468" s="2"/>
    </row>
    <row r="11469" spans="2:3" hidden="1">
      <c r="B11469" s="2"/>
      <c r="C11469" s="2"/>
    </row>
    <row r="11470" spans="2:3" hidden="1">
      <c r="B11470" s="2"/>
      <c r="C11470" s="2"/>
    </row>
    <row r="11471" spans="2:3" hidden="1">
      <c r="B11471" s="2"/>
      <c r="C11471" s="2"/>
    </row>
    <row r="11472" spans="2:3" hidden="1">
      <c r="B11472" s="2"/>
      <c r="C11472" s="2"/>
    </row>
    <row r="11473" spans="2:3" hidden="1">
      <c r="B11473" s="2"/>
      <c r="C11473" s="2"/>
    </row>
    <row r="11474" spans="2:3" hidden="1">
      <c r="B11474" s="2"/>
      <c r="C11474" s="2"/>
    </row>
    <row r="11475" spans="2:3" hidden="1">
      <c r="B11475" s="2"/>
      <c r="C11475" s="2"/>
    </row>
    <row r="11476" spans="2:3" hidden="1">
      <c r="B11476" s="2"/>
      <c r="C11476" s="2"/>
    </row>
    <row r="11477" spans="2:3" hidden="1">
      <c r="B11477" s="2"/>
      <c r="C11477" s="2"/>
    </row>
    <row r="11478" spans="2:3" hidden="1">
      <c r="B11478" s="2"/>
      <c r="C11478" s="2"/>
    </row>
    <row r="11479" spans="2:3" hidden="1">
      <c r="B11479" s="2"/>
      <c r="C11479" s="2"/>
    </row>
    <row r="11480" spans="2:3" hidden="1">
      <c r="B11480" s="2"/>
      <c r="C11480" s="2"/>
    </row>
    <row r="11481" spans="2:3" hidden="1">
      <c r="B11481" s="2"/>
      <c r="C11481" s="2"/>
    </row>
    <row r="11482" spans="2:3" hidden="1">
      <c r="B11482" s="2"/>
      <c r="C11482" s="2"/>
    </row>
    <row r="11483" spans="2:3" hidden="1">
      <c r="B11483" s="2"/>
      <c r="C11483" s="2"/>
    </row>
    <row r="11484" spans="2:3" hidden="1">
      <c r="B11484" s="2"/>
      <c r="C11484" s="2"/>
    </row>
    <row r="11485" spans="2:3" hidden="1">
      <c r="B11485" s="2"/>
      <c r="C11485" s="2"/>
    </row>
    <row r="11486" spans="2:3" hidden="1">
      <c r="B11486" s="2"/>
      <c r="C11486" s="2"/>
    </row>
    <row r="11487" spans="2:3" hidden="1">
      <c r="B11487" s="2"/>
      <c r="C11487" s="2"/>
    </row>
    <row r="11488" spans="2:3" hidden="1">
      <c r="B11488" s="2"/>
      <c r="C11488" s="2"/>
    </row>
    <row r="11489" spans="2:3" hidden="1">
      <c r="B11489" s="2"/>
      <c r="C11489" s="2"/>
    </row>
    <row r="11490" spans="2:3" hidden="1">
      <c r="B11490" s="2"/>
      <c r="C11490" s="2"/>
    </row>
    <row r="11491" spans="2:3" hidden="1">
      <c r="B11491" s="2"/>
      <c r="C11491" s="2"/>
    </row>
    <row r="11492" spans="2:3" hidden="1">
      <c r="B11492" s="2"/>
      <c r="C11492" s="2"/>
    </row>
    <row r="11493" spans="2:3" hidden="1">
      <c r="B11493" s="2"/>
      <c r="C11493" s="2"/>
    </row>
    <row r="11494" spans="2:3" hidden="1">
      <c r="B11494" s="2"/>
      <c r="C11494" s="2"/>
    </row>
    <row r="11495" spans="2:3" hidden="1">
      <c r="B11495" s="2"/>
      <c r="C11495" s="2"/>
    </row>
    <row r="11496" spans="2:3" hidden="1">
      <c r="B11496" s="2"/>
      <c r="C11496" s="2"/>
    </row>
    <row r="11497" spans="2:3" hidden="1">
      <c r="B11497" s="2"/>
      <c r="C11497" s="2"/>
    </row>
    <row r="11498" spans="2:3" hidden="1">
      <c r="B11498" s="2"/>
      <c r="C11498" s="2"/>
    </row>
    <row r="11499" spans="2:3" hidden="1">
      <c r="B11499" s="2"/>
      <c r="C11499" s="2"/>
    </row>
    <row r="11500" spans="2:3" hidden="1">
      <c r="B11500" s="2"/>
      <c r="C11500" s="2"/>
    </row>
    <row r="11501" spans="2:3" hidden="1">
      <c r="B11501" s="2"/>
      <c r="C11501" s="2"/>
    </row>
    <row r="11502" spans="2:3" hidden="1">
      <c r="B11502" s="2"/>
      <c r="C11502" s="2"/>
    </row>
    <row r="11503" spans="2:3" hidden="1">
      <c r="B11503" s="2"/>
      <c r="C11503" s="2"/>
    </row>
    <row r="11504" spans="2:3" hidden="1">
      <c r="B11504" s="2"/>
      <c r="C11504" s="2"/>
    </row>
    <row r="11505" spans="2:3" hidden="1">
      <c r="B11505" s="2"/>
      <c r="C11505" s="2"/>
    </row>
    <row r="11506" spans="2:3" hidden="1">
      <c r="B11506" s="2"/>
      <c r="C11506" s="2"/>
    </row>
    <row r="11507" spans="2:3" hidden="1">
      <c r="B11507" s="2"/>
      <c r="C11507" s="2"/>
    </row>
    <row r="11508" spans="2:3" hidden="1">
      <c r="B11508" s="2"/>
      <c r="C11508" s="2"/>
    </row>
    <row r="11509" spans="2:3" hidden="1">
      <c r="B11509" s="2"/>
      <c r="C11509" s="2"/>
    </row>
    <row r="11510" spans="2:3" hidden="1">
      <c r="B11510" s="2"/>
      <c r="C11510" s="2"/>
    </row>
    <row r="11511" spans="2:3" hidden="1">
      <c r="B11511" s="2"/>
      <c r="C11511" s="2"/>
    </row>
    <row r="11512" spans="2:3" hidden="1">
      <c r="B11512" s="2"/>
      <c r="C11512" s="2"/>
    </row>
    <row r="11513" spans="2:3" hidden="1">
      <c r="B11513" s="2"/>
      <c r="C11513" s="2"/>
    </row>
    <row r="11514" spans="2:3" hidden="1">
      <c r="B11514" s="2"/>
      <c r="C11514" s="2"/>
    </row>
    <row r="11515" spans="2:3" hidden="1">
      <c r="B11515" s="2"/>
      <c r="C11515" s="2"/>
    </row>
    <row r="11516" spans="2:3" hidden="1">
      <c r="B11516" s="2"/>
      <c r="C11516" s="2"/>
    </row>
    <row r="11517" spans="2:3" hidden="1">
      <c r="B11517" s="2"/>
      <c r="C11517" s="2"/>
    </row>
    <row r="11518" spans="2:3" hidden="1">
      <c r="B11518" s="2"/>
      <c r="C11518" s="2"/>
    </row>
    <row r="11519" spans="2:3" hidden="1">
      <c r="B11519" s="2"/>
      <c r="C11519" s="2"/>
    </row>
    <row r="11520" spans="2:3" hidden="1">
      <c r="B11520" s="2"/>
      <c r="C11520" s="2"/>
    </row>
    <row r="11521" spans="2:3" hidden="1">
      <c r="B11521" s="2"/>
      <c r="C11521" s="2"/>
    </row>
    <row r="11522" spans="2:3" hidden="1">
      <c r="B11522" s="2"/>
      <c r="C11522" s="2"/>
    </row>
    <row r="11523" spans="2:3" hidden="1">
      <c r="B11523" s="2"/>
      <c r="C11523" s="2"/>
    </row>
    <row r="11524" spans="2:3" hidden="1">
      <c r="B11524" s="2"/>
      <c r="C11524" s="2"/>
    </row>
    <row r="11525" spans="2:3" hidden="1">
      <c r="B11525" s="2"/>
      <c r="C11525" s="2"/>
    </row>
    <row r="11526" spans="2:3" hidden="1">
      <c r="B11526" s="2"/>
      <c r="C11526" s="2"/>
    </row>
    <row r="11527" spans="2:3" hidden="1">
      <c r="B11527" s="2"/>
      <c r="C11527" s="2"/>
    </row>
    <row r="11528" spans="2:3" hidden="1">
      <c r="B11528" s="2"/>
      <c r="C11528" s="2"/>
    </row>
    <row r="11529" spans="2:3" hidden="1">
      <c r="B11529" s="2"/>
      <c r="C11529" s="2"/>
    </row>
    <row r="11530" spans="2:3" hidden="1">
      <c r="B11530" s="2"/>
      <c r="C11530" s="2"/>
    </row>
    <row r="11531" spans="2:3" hidden="1">
      <c r="B11531" s="2"/>
      <c r="C11531" s="2"/>
    </row>
    <row r="11532" spans="2:3" hidden="1">
      <c r="B11532" s="2"/>
      <c r="C11532" s="2"/>
    </row>
    <row r="11533" spans="2:3" hidden="1">
      <c r="B11533" s="2"/>
      <c r="C11533" s="2"/>
    </row>
    <row r="11534" spans="2:3" hidden="1">
      <c r="B11534" s="2"/>
      <c r="C11534" s="2"/>
    </row>
    <row r="11535" spans="2:3" hidden="1">
      <c r="B11535" s="2"/>
      <c r="C11535" s="2"/>
    </row>
    <row r="11536" spans="2:3" hidden="1">
      <c r="B11536" s="2"/>
      <c r="C11536" s="2"/>
    </row>
    <row r="11537" spans="2:3" hidden="1">
      <c r="B11537" s="2"/>
      <c r="C11537" s="2"/>
    </row>
    <row r="11538" spans="2:3" hidden="1">
      <c r="B11538" s="2"/>
      <c r="C11538" s="2"/>
    </row>
    <row r="11539" spans="2:3" hidden="1">
      <c r="B11539" s="2"/>
      <c r="C11539" s="2"/>
    </row>
    <row r="11540" spans="2:3" hidden="1">
      <c r="B11540" s="2"/>
      <c r="C11540" s="2"/>
    </row>
    <row r="11541" spans="2:3" hidden="1">
      <c r="B11541" s="2"/>
      <c r="C11541" s="2"/>
    </row>
    <row r="11542" spans="2:3" hidden="1">
      <c r="B11542" s="2"/>
      <c r="C11542" s="2"/>
    </row>
    <row r="11543" spans="2:3" hidden="1">
      <c r="B11543" s="2"/>
      <c r="C11543" s="2"/>
    </row>
    <row r="11544" spans="2:3" hidden="1">
      <c r="B11544" s="2"/>
      <c r="C11544" s="2"/>
    </row>
    <row r="11545" spans="2:3" hidden="1">
      <c r="B11545" s="2"/>
      <c r="C11545" s="2"/>
    </row>
    <row r="11546" spans="2:3" hidden="1">
      <c r="B11546" s="2"/>
      <c r="C11546" s="2"/>
    </row>
    <row r="11547" spans="2:3" hidden="1">
      <c r="B11547" s="2"/>
      <c r="C11547" s="2"/>
    </row>
    <row r="11548" spans="2:3" hidden="1">
      <c r="B11548" s="2"/>
      <c r="C11548" s="2"/>
    </row>
    <row r="11549" spans="2:3" hidden="1">
      <c r="B11549" s="2"/>
      <c r="C11549" s="2"/>
    </row>
    <row r="11550" spans="2:3" hidden="1">
      <c r="B11550" s="2"/>
      <c r="C11550" s="2"/>
    </row>
    <row r="11551" spans="2:3" hidden="1">
      <c r="B11551" s="2"/>
      <c r="C11551" s="2"/>
    </row>
    <row r="11552" spans="2:3" hidden="1">
      <c r="B11552" s="2"/>
      <c r="C11552" s="2"/>
    </row>
    <row r="11553" spans="2:3" hidden="1">
      <c r="B11553" s="2"/>
      <c r="C11553" s="2"/>
    </row>
    <row r="11554" spans="2:3" hidden="1">
      <c r="B11554" s="2"/>
      <c r="C11554" s="2"/>
    </row>
    <row r="11555" spans="2:3" hidden="1">
      <c r="B11555" s="2"/>
      <c r="C11555" s="2"/>
    </row>
    <row r="11556" spans="2:3" hidden="1">
      <c r="B11556" s="2"/>
      <c r="C11556" s="2"/>
    </row>
    <row r="11557" spans="2:3" hidden="1">
      <c r="B11557" s="2"/>
      <c r="C11557" s="2"/>
    </row>
    <row r="11558" spans="2:3" hidden="1">
      <c r="B11558" s="2"/>
      <c r="C11558" s="2"/>
    </row>
    <row r="11559" spans="2:3" hidden="1">
      <c r="B11559" s="2"/>
      <c r="C11559" s="2"/>
    </row>
    <row r="11560" spans="2:3" hidden="1">
      <c r="B11560" s="2"/>
      <c r="C11560" s="2"/>
    </row>
    <row r="11561" spans="2:3" hidden="1">
      <c r="B11561" s="2"/>
      <c r="C11561" s="2"/>
    </row>
    <row r="11562" spans="2:3" hidden="1">
      <c r="B11562" s="2"/>
      <c r="C11562" s="2"/>
    </row>
    <row r="11563" spans="2:3" hidden="1">
      <c r="B11563" s="2"/>
      <c r="C11563" s="2"/>
    </row>
    <row r="11564" spans="2:3" hidden="1">
      <c r="B11564" s="2"/>
      <c r="C11564" s="2"/>
    </row>
    <row r="11565" spans="2:3" hidden="1">
      <c r="B11565" s="2"/>
      <c r="C11565" s="2"/>
    </row>
    <row r="11566" spans="2:3" hidden="1">
      <c r="B11566" s="2"/>
      <c r="C11566" s="2"/>
    </row>
    <row r="11567" spans="2:3" hidden="1">
      <c r="B11567" s="2"/>
      <c r="C11567" s="2"/>
    </row>
    <row r="11568" spans="2:3" hidden="1">
      <c r="B11568" s="2"/>
      <c r="C11568" s="2"/>
    </row>
    <row r="11569" spans="2:3" hidden="1">
      <c r="B11569" s="2"/>
      <c r="C11569" s="2"/>
    </row>
    <row r="11570" spans="2:3" hidden="1">
      <c r="B11570" s="2"/>
      <c r="C11570" s="2"/>
    </row>
    <row r="11571" spans="2:3" hidden="1">
      <c r="B11571" s="2"/>
      <c r="C11571" s="2"/>
    </row>
    <row r="11572" spans="2:3" hidden="1">
      <c r="B11572" s="2"/>
      <c r="C11572" s="2"/>
    </row>
    <row r="11573" spans="2:3" hidden="1">
      <c r="B11573" s="2"/>
      <c r="C11573" s="2"/>
    </row>
    <row r="11574" spans="2:3" hidden="1">
      <c r="B11574" s="2"/>
      <c r="C11574" s="2"/>
    </row>
    <row r="11575" spans="2:3" hidden="1">
      <c r="B11575" s="2"/>
      <c r="C11575" s="2"/>
    </row>
    <row r="11576" spans="2:3" hidden="1">
      <c r="B11576" s="2"/>
      <c r="C11576" s="2"/>
    </row>
    <row r="11577" spans="2:3" hidden="1">
      <c r="B11577" s="2"/>
      <c r="C11577" s="2"/>
    </row>
    <row r="11578" spans="2:3" hidden="1">
      <c r="B11578" s="2"/>
      <c r="C11578" s="2"/>
    </row>
    <row r="11579" spans="2:3" hidden="1">
      <c r="B11579" s="2"/>
      <c r="C11579" s="2"/>
    </row>
    <row r="11580" spans="2:3" hidden="1">
      <c r="B11580" s="2"/>
      <c r="C11580" s="2"/>
    </row>
    <row r="11581" spans="2:3" hidden="1">
      <c r="B11581" s="2"/>
      <c r="C11581" s="2"/>
    </row>
    <row r="11582" spans="2:3" hidden="1">
      <c r="B11582" s="2"/>
      <c r="C11582" s="2"/>
    </row>
    <row r="11583" spans="2:3" hidden="1">
      <c r="B11583" s="2"/>
      <c r="C11583" s="2"/>
    </row>
    <row r="11584" spans="2:3" hidden="1">
      <c r="B11584" s="2"/>
      <c r="C11584" s="2"/>
    </row>
    <row r="11585" spans="2:3" hidden="1">
      <c r="B11585" s="2"/>
      <c r="C11585" s="2"/>
    </row>
    <row r="11586" spans="2:3" hidden="1">
      <c r="B11586" s="2"/>
      <c r="C11586" s="2"/>
    </row>
    <row r="11587" spans="2:3" hidden="1">
      <c r="B11587" s="2"/>
      <c r="C11587" s="2"/>
    </row>
    <row r="11588" spans="2:3" hidden="1">
      <c r="B11588" s="2"/>
      <c r="C11588" s="2"/>
    </row>
    <row r="11589" spans="2:3" hidden="1">
      <c r="B11589" s="2"/>
      <c r="C11589" s="2"/>
    </row>
    <row r="11590" spans="2:3" hidden="1">
      <c r="B11590" s="2"/>
      <c r="C11590" s="2"/>
    </row>
    <row r="11591" spans="2:3" hidden="1">
      <c r="B11591" s="2"/>
      <c r="C11591" s="2"/>
    </row>
    <row r="11592" spans="2:3" hidden="1">
      <c r="B11592" s="2"/>
      <c r="C11592" s="2"/>
    </row>
    <row r="11593" spans="2:3" hidden="1">
      <c r="B11593" s="2"/>
      <c r="C11593" s="2"/>
    </row>
    <row r="11594" spans="2:3" hidden="1">
      <c r="B11594" s="2"/>
      <c r="C11594" s="2"/>
    </row>
    <row r="11595" spans="2:3" hidden="1">
      <c r="B11595" s="2"/>
      <c r="C11595" s="2"/>
    </row>
    <row r="11596" spans="2:3" hidden="1">
      <c r="B11596" s="2"/>
      <c r="C11596" s="2"/>
    </row>
    <row r="11597" spans="2:3" hidden="1">
      <c r="B11597" s="2"/>
      <c r="C11597" s="2"/>
    </row>
    <row r="11598" spans="2:3" hidden="1">
      <c r="B11598" s="2"/>
      <c r="C11598" s="2"/>
    </row>
    <row r="11599" spans="2:3" hidden="1">
      <c r="B11599" s="2"/>
      <c r="C11599" s="2"/>
    </row>
    <row r="11600" spans="2:3" hidden="1">
      <c r="B11600" s="2"/>
      <c r="C11600" s="2"/>
    </row>
    <row r="11601" spans="2:3" hidden="1">
      <c r="B11601" s="2"/>
      <c r="C11601" s="2"/>
    </row>
    <row r="11602" spans="2:3" hidden="1">
      <c r="B11602" s="2"/>
      <c r="C11602" s="2"/>
    </row>
    <row r="11603" spans="2:3" hidden="1">
      <c r="B11603" s="2"/>
      <c r="C11603" s="2"/>
    </row>
    <row r="11604" spans="2:3" hidden="1">
      <c r="B11604" s="2"/>
      <c r="C11604" s="2"/>
    </row>
    <row r="11605" spans="2:3" hidden="1">
      <c r="B11605" s="2"/>
      <c r="C11605" s="2"/>
    </row>
    <row r="11606" spans="2:3" hidden="1">
      <c r="B11606" s="2"/>
      <c r="C11606" s="2"/>
    </row>
    <row r="11607" spans="2:3" hidden="1">
      <c r="B11607" s="2"/>
      <c r="C11607" s="2"/>
    </row>
    <row r="11608" spans="2:3" hidden="1">
      <c r="B11608" s="2"/>
      <c r="C11608" s="2"/>
    </row>
    <row r="11609" spans="2:3" hidden="1">
      <c r="B11609" s="2"/>
      <c r="C11609" s="2"/>
    </row>
    <row r="11610" spans="2:3" hidden="1">
      <c r="B11610" s="2"/>
      <c r="C11610" s="2"/>
    </row>
    <row r="11611" spans="2:3" hidden="1">
      <c r="B11611" s="2"/>
      <c r="C11611" s="2"/>
    </row>
    <row r="11612" spans="2:3" hidden="1">
      <c r="B11612" s="2"/>
      <c r="C11612" s="2"/>
    </row>
    <row r="11613" spans="2:3" hidden="1">
      <c r="B11613" s="2"/>
      <c r="C11613" s="2"/>
    </row>
    <row r="11614" spans="2:3" hidden="1">
      <c r="B11614" s="2"/>
      <c r="C11614" s="2"/>
    </row>
    <row r="11615" spans="2:3" hidden="1">
      <c r="B11615" s="2"/>
      <c r="C11615" s="2"/>
    </row>
    <row r="11616" spans="2:3" hidden="1">
      <c r="B11616" s="2"/>
      <c r="C11616" s="2"/>
    </row>
    <row r="11617" spans="2:3" hidden="1">
      <c r="B11617" s="2"/>
      <c r="C11617" s="2"/>
    </row>
    <row r="11618" spans="2:3" hidden="1">
      <c r="B11618" s="2"/>
      <c r="C11618" s="2"/>
    </row>
    <row r="11619" spans="2:3" hidden="1">
      <c r="B11619" s="2"/>
      <c r="C11619" s="2"/>
    </row>
    <row r="11620" spans="2:3" hidden="1">
      <c r="B11620" s="2"/>
      <c r="C11620" s="2"/>
    </row>
    <row r="11621" spans="2:3" hidden="1">
      <c r="B11621" s="2"/>
      <c r="C11621" s="2"/>
    </row>
    <row r="11622" spans="2:3" hidden="1">
      <c r="B11622" s="2"/>
      <c r="C11622" s="2"/>
    </row>
    <row r="11623" spans="2:3" hidden="1">
      <c r="B11623" s="2"/>
      <c r="C11623" s="2"/>
    </row>
    <row r="11624" spans="2:3" hidden="1">
      <c r="B11624" s="2"/>
      <c r="C11624" s="2"/>
    </row>
    <row r="11625" spans="2:3" hidden="1">
      <c r="B11625" s="2"/>
      <c r="C11625" s="2"/>
    </row>
    <row r="11626" spans="2:3" hidden="1">
      <c r="B11626" s="2"/>
      <c r="C11626" s="2"/>
    </row>
    <row r="11627" spans="2:3" hidden="1">
      <c r="B11627" s="2"/>
      <c r="C11627" s="2"/>
    </row>
    <row r="11628" spans="2:3" hidden="1">
      <c r="B11628" s="2"/>
      <c r="C11628" s="2"/>
    </row>
    <row r="11629" spans="2:3" hidden="1">
      <c r="B11629" s="2"/>
      <c r="C11629" s="2"/>
    </row>
    <row r="11630" spans="2:3" hidden="1">
      <c r="B11630" s="2"/>
      <c r="C11630" s="2"/>
    </row>
    <row r="11631" spans="2:3" hidden="1">
      <c r="B11631" s="2"/>
      <c r="C11631" s="2"/>
    </row>
    <row r="11632" spans="2:3" hidden="1">
      <c r="B11632" s="2"/>
      <c r="C11632" s="2"/>
    </row>
    <row r="11633" spans="2:3" hidden="1">
      <c r="B11633" s="2"/>
      <c r="C11633" s="2"/>
    </row>
    <row r="11634" spans="2:3" hidden="1">
      <c r="B11634" s="2"/>
      <c r="C11634" s="2"/>
    </row>
    <row r="11635" spans="2:3" hidden="1">
      <c r="B11635" s="2"/>
      <c r="C11635" s="2"/>
    </row>
    <row r="11636" spans="2:3" hidden="1">
      <c r="B11636" s="2"/>
      <c r="C11636" s="2"/>
    </row>
    <row r="11637" spans="2:3" hidden="1">
      <c r="B11637" s="2"/>
      <c r="C11637" s="2"/>
    </row>
    <row r="11638" spans="2:3" hidden="1">
      <c r="B11638" s="2"/>
      <c r="C11638" s="2"/>
    </row>
    <row r="11639" spans="2:3" hidden="1">
      <c r="B11639" s="2"/>
      <c r="C11639" s="2"/>
    </row>
    <row r="11640" spans="2:3" hidden="1">
      <c r="B11640" s="2"/>
      <c r="C11640" s="2"/>
    </row>
    <row r="11641" spans="2:3" hidden="1">
      <c r="B11641" s="2"/>
      <c r="C11641" s="2"/>
    </row>
    <row r="11642" spans="2:3" hidden="1">
      <c r="B11642" s="2"/>
      <c r="C11642" s="2"/>
    </row>
    <row r="11643" spans="2:3" hidden="1">
      <c r="B11643" s="2"/>
      <c r="C11643" s="2"/>
    </row>
    <row r="11644" spans="2:3" hidden="1">
      <c r="B11644" s="2"/>
      <c r="C11644" s="2"/>
    </row>
    <row r="11645" spans="2:3" hidden="1">
      <c r="B11645" s="2"/>
      <c r="C11645" s="2"/>
    </row>
    <row r="11646" spans="2:3" hidden="1">
      <c r="B11646" s="2"/>
      <c r="C11646" s="2"/>
    </row>
    <row r="11647" spans="2:3" hidden="1">
      <c r="B11647" s="2"/>
      <c r="C11647" s="2"/>
    </row>
    <row r="11648" spans="2:3" hidden="1">
      <c r="B11648" s="2"/>
      <c r="C11648" s="2"/>
    </row>
    <row r="11649" spans="2:3" hidden="1">
      <c r="B11649" s="2"/>
      <c r="C11649" s="2"/>
    </row>
    <row r="11650" spans="2:3" hidden="1">
      <c r="B11650" s="2"/>
      <c r="C11650" s="2"/>
    </row>
    <row r="11651" spans="2:3" hidden="1">
      <c r="B11651" s="2"/>
      <c r="C11651" s="2"/>
    </row>
    <row r="11652" spans="2:3" hidden="1">
      <c r="B11652" s="2"/>
      <c r="C11652" s="2"/>
    </row>
    <row r="11653" spans="2:3" hidden="1">
      <c r="B11653" s="2"/>
      <c r="C11653" s="2"/>
    </row>
    <row r="11654" spans="2:3" hidden="1">
      <c r="B11654" s="2"/>
      <c r="C11654" s="2"/>
    </row>
    <row r="11655" spans="2:3" hidden="1">
      <c r="B11655" s="2"/>
      <c r="C11655" s="2"/>
    </row>
    <row r="11656" spans="2:3" hidden="1">
      <c r="B11656" s="2"/>
      <c r="C11656" s="2"/>
    </row>
    <row r="11657" spans="2:3" hidden="1">
      <c r="B11657" s="2"/>
      <c r="C11657" s="2"/>
    </row>
    <row r="11658" spans="2:3" hidden="1">
      <c r="B11658" s="2"/>
      <c r="C11658" s="2"/>
    </row>
    <row r="11659" spans="2:3" hidden="1">
      <c r="B11659" s="2"/>
      <c r="C11659" s="2"/>
    </row>
    <row r="11660" spans="2:3" hidden="1">
      <c r="B11660" s="2"/>
      <c r="C11660" s="2"/>
    </row>
    <row r="11661" spans="2:3" hidden="1">
      <c r="B11661" s="2"/>
      <c r="C11661" s="2"/>
    </row>
    <row r="11662" spans="2:3" hidden="1">
      <c r="B11662" s="2"/>
      <c r="C11662" s="2"/>
    </row>
    <row r="11663" spans="2:3" hidden="1">
      <c r="B11663" s="2"/>
      <c r="C11663" s="2"/>
    </row>
    <row r="11664" spans="2:3" hidden="1">
      <c r="B11664" s="2"/>
      <c r="C11664" s="2"/>
    </row>
    <row r="11665" spans="2:3" hidden="1">
      <c r="B11665" s="2"/>
      <c r="C11665" s="2"/>
    </row>
    <row r="11666" spans="2:3" hidden="1">
      <c r="B11666" s="2"/>
      <c r="C11666" s="2"/>
    </row>
    <row r="11667" spans="2:3" hidden="1">
      <c r="B11667" s="2"/>
      <c r="C11667" s="2"/>
    </row>
    <row r="11668" spans="2:3" hidden="1">
      <c r="B11668" s="2"/>
      <c r="C11668" s="2"/>
    </row>
    <row r="11669" spans="2:3" hidden="1">
      <c r="B11669" s="2"/>
      <c r="C11669" s="2"/>
    </row>
    <row r="11670" spans="2:3" hidden="1">
      <c r="B11670" s="2"/>
      <c r="C11670" s="2"/>
    </row>
    <row r="11671" spans="2:3" hidden="1">
      <c r="B11671" s="2"/>
      <c r="C11671" s="2"/>
    </row>
    <row r="11672" spans="2:3" hidden="1">
      <c r="B11672" s="2"/>
      <c r="C11672" s="2"/>
    </row>
    <row r="11673" spans="2:3" hidden="1">
      <c r="B11673" s="2"/>
      <c r="C11673" s="2"/>
    </row>
    <row r="11674" spans="2:3" hidden="1">
      <c r="B11674" s="2"/>
      <c r="C11674" s="2"/>
    </row>
    <row r="11675" spans="2:3" hidden="1">
      <c r="B11675" s="2"/>
      <c r="C11675" s="2"/>
    </row>
    <row r="11676" spans="2:3" hidden="1">
      <c r="B11676" s="2"/>
      <c r="C11676" s="2"/>
    </row>
    <row r="11677" spans="2:3" hidden="1">
      <c r="B11677" s="2"/>
      <c r="C11677" s="2"/>
    </row>
    <row r="11678" spans="2:3" hidden="1">
      <c r="B11678" s="2"/>
      <c r="C11678" s="2"/>
    </row>
    <row r="11679" spans="2:3" hidden="1">
      <c r="B11679" s="2"/>
      <c r="C11679" s="2"/>
    </row>
    <row r="11680" spans="2:3" hidden="1">
      <c r="B11680" s="2"/>
      <c r="C11680" s="2"/>
    </row>
    <row r="11681" spans="2:3" hidden="1">
      <c r="B11681" s="2"/>
      <c r="C11681" s="2"/>
    </row>
    <row r="11682" spans="2:3" hidden="1">
      <c r="B11682" s="2"/>
      <c r="C11682" s="2"/>
    </row>
    <row r="11683" spans="2:3" hidden="1">
      <c r="B11683" s="2"/>
      <c r="C11683" s="2"/>
    </row>
    <row r="11684" spans="2:3" hidden="1">
      <c r="B11684" s="2"/>
      <c r="C11684" s="2"/>
    </row>
    <row r="11685" spans="2:3" hidden="1">
      <c r="B11685" s="2"/>
      <c r="C11685" s="2"/>
    </row>
    <row r="11686" spans="2:3" hidden="1">
      <c r="B11686" s="2"/>
      <c r="C11686" s="2"/>
    </row>
    <row r="11687" spans="2:3" hidden="1">
      <c r="B11687" s="2"/>
      <c r="C11687" s="2"/>
    </row>
    <row r="11688" spans="2:3" hidden="1">
      <c r="B11688" s="2"/>
      <c r="C11688" s="2"/>
    </row>
    <row r="11689" spans="2:3" hidden="1">
      <c r="B11689" s="2"/>
      <c r="C11689" s="2"/>
    </row>
    <row r="11690" spans="2:3" hidden="1">
      <c r="B11690" s="2"/>
      <c r="C11690" s="2"/>
    </row>
    <row r="11691" spans="2:3" hidden="1">
      <c r="B11691" s="2"/>
      <c r="C11691" s="2"/>
    </row>
    <row r="11692" spans="2:3" hidden="1">
      <c r="B11692" s="2"/>
      <c r="C11692" s="2"/>
    </row>
    <row r="11693" spans="2:3" hidden="1">
      <c r="B11693" s="2"/>
      <c r="C11693" s="2"/>
    </row>
    <row r="11694" spans="2:3" hidden="1">
      <c r="B11694" s="2"/>
      <c r="C11694" s="2"/>
    </row>
    <row r="11695" spans="2:3" hidden="1">
      <c r="B11695" s="2"/>
      <c r="C11695" s="2"/>
    </row>
    <row r="11696" spans="2:3" hidden="1">
      <c r="B11696" s="2"/>
      <c r="C11696" s="2"/>
    </row>
    <row r="11697" spans="2:3" hidden="1">
      <c r="B11697" s="2"/>
      <c r="C11697" s="2"/>
    </row>
    <row r="11698" spans="2:3" hidden="1">
      <c r="B11698" s="2"/>
      <c r="C11698" s="2"/>
    </row>
    <row r="11699" spans="2:3" hidden="1">
      <c r="B11699" s="2"/>
      <c r="C11699" s="2"/>
    </row>
    <row r="11700" spans="2:3" hidden="1">
      <c r="B11700" s="2"/>
      <c r="C11700" s="2"/>
    </row>
    <row r="11701" spans="2:3" hidden="1">
      <c r="B11701" s="2"/>
      <c r="C11701" s="2"/>
    </row>
    <row r="11702" spans="2:3" hidden="1">
      <c r="B11702" s="2"/>
      <c r="C11702" s="2"/>
    </row>
    <row r="11703" spans="2:3" hidden="1">
      <c r="B11703" s="2"/>
      <c r="C11703" s="2"/>
    </row>
    <row r="11704" spans="2:3" hidden="1">
      <c r="B11704" s="2"/>
      <c r="C11704" s="2"/>
    </row>
    <row r="11705" spans="2:3" hidden="1">
      <c r="B11705" s="2"/>
      <c r="C11705" s="2"/>
    </row>
    <row r="11706" spans="2:3" hidden="1">
      <c r="B11706" s="2"/>
      <c r="C11706" s="2"/>
    </row>
    <row r="11707" spans="2:3" hidden="1">
      <c r="B11707" s="2"/>
      <c r="C11707" s="2"/>
    </row>
    <row r="11708" spans="2:3" hidden="1">
      <c r="B11708" s="2"/>
      <c r="C11708" s="2"/>
    </row>
    <row r="11709" spans="2:3" hidden="1">
      <c r="B11709" s="2"/>
      <c r="C11709" s="2"/>
    </row>
    <row r="11710" spans="2:3" hidden="1">
      <c r="B11710" s="2"/>
      <c r="C11710" s="2"/>
    </row>
    <row r="11711" spans="2:3" hidden="1">
      <c r="B11711" s="2"/>
      <c r="C11711" s="2"/>
    </row>
    <row r="11712" spans="2:3" hidden="1">
      <c r="B11712" s="2"/>
      <c r="C11712" s="2"/>
    </row>
    <row r="11713" spans="2:3" hidden="1">
      <c r="B11713" s="2"/>
      <c r="C11713" s="2"/>
    </row>
    <row r="11714" spans="2:3" hidden="1">
      <c r="B11714" s="2"/>
      <c r="C11714" s="2"/>
    </row>
    <row r="11715" spans="2:3" hidden="1">
      <c r="B11715" s="2"/>
      <c r="C11715" s="2"/>
    </row>
    <row r="11716" spans="2:3" hidden="1">
      <c r="B11716" s="2"/>
      <c r="C11716" s="2"/>
    </row>
    <row r="11717" spans="2:3" hidden="1">
      <c r="B11717" s="2"/>
      <c r="C11717" s="2"/>
    </row>
    <row r="11718" spans="2:3" hidden="1">
      <c r="B11718" s="2"/>
      <c r="C11718" s="2"/>
    </row>
    <row r="11719" spans="2:3" hidden="1">
      <c r="B11719" s="2"/>
      <c r="C11719" s="2"/>
    </row>
    <row r="11720" spans="2:3" hidden="1">
      <c r="B11720" s="2"/>
      <c r="C11720" s="2"/>
    </row>
    <row r="11721" spans="2:3" hidden="1">
      <c r="B11721" s="2"/>
      <c r="C11721" s="2"/>
    </row>
    <row r="11722" spans="2:3" hidden="1">
      <c r="B11722" s="2"/>
      <c r="C11722" s="2"/>
    </row>
    <row r="11723" spans="2:3" hidden="1">
      <c r="B11723" s="2"/>
      <c r="C11723" s="2"/>
    </row>
    <row r="11724" spans="2:3" hidden="1">
      <c r="B11724" s="2"/>
      <c r="C11724" s="2"/>
    </row>
    <row r="11725" spans="2:3" hidden="1">
      <c r="B11725" s="2"/>
      <c r="C11725" s="2"/>
    </row>
    <row r="11726" spans="2:3" hidden="1">
      <c r="B11726" s="2"/>
      <c r="C11726" s="2"/>
    </row>
    <row r="11727" spans="2:3" hidden="1">
      <c r="B11727" s="2"/>
      <c r="C11727" s="2"/>
    </row>
    <row r="11728" spans="2:3" hidden="1">
      <c r="B11728" s="2"/>
      <c r="C11728" s="2"/>
    </row>
    <row r="11729" spans="2:3" hidden="1">
      <c r="B11729" s="2"/>
      <c r="C11729" s="2"/>
    </row>
    <row r="11730" spans="2:3" hidden="1">
      <c r="B11730" s="2"/>
      <c r="C11730" s="2"/>
    </row>
    <row r="11731" spans="2:3" hidden="1">
      <c r="B11731" s="2"/>
      <c r="C11731" s="2"/>
    </row>
    <row r="11732" spans="2:3" hidden="1">
      <c r="B11732" s="2"/>
      <c r="C11732" s="2"/>
    </row>
    <row r="11733" spans="2:3" hidden="1">
      <c r="B11733" s="2"/>
      <c r="C11733" s="2"/>
    </row>
    <row r="11734" spans="2:3" hidden="1">
      <c r="B11734" s="2"/>
      <c r="C11734" s="2"/>
    </row>
    <row r="11735" spans="2:3" hidden="1">
      <c r="B11735" s="2"/>
      <c r="C11735" s="2"/>
    </row>
    <row r="11736" spans="2:3" hidden="1">
      <c r="B11736" s="2"/>
      <c r="C11736" s="2"/>
    </row>
    <row r="11737" spans="2:3" hidden="1">
      <c r="B11737" s="2"/>
      <c r="C11737" s="2"/>
    </row>
    <row r="11738" spans="2:3" hidden="1">
      <c r="B11738" s="2"/>
      <c r="C11738" s="2"/>
    </row>
    <row r="11739" spans="2:3" hidden="1">
      <c r="B11739" s="2"/>
      <c r="C11739" s="2"/>
    </row>
    <row r="11740" spans="2:3" hidden="1">
      <c r="B11740" s="2"/>
      <c r="C11740" s="2"/>
    </row>
    <row r="11741" spans="2:3" hidden="1">
      <c r="B11741" s="2"/>
      <c r="C11741" s="2"/>
    </row>
    <row r="11742" spans="2:3" hidden="1">
      <c r="B11742" s="2"/>
      <c r="C11742" s="2"/>
    </row>
    <row r="11743" spans="2:3" hidden="1">
      <c r="B11743" s="2"/>
      <c r="C11743" s="2"/>
    </row>
    <row r="11744" spans="2:3" hidden="1">
      <c r="B11744" s="2"/>
      <c r="C11744" s="2"/>
    </row>
    <row r="11745" spans="2:3" hidden="1">
      <c r="B11745" s="2"/>
      <c r="C11745" s="2"/>
    </row>
    <row r="11746" spans="2:3" hidden="1">
      <c r="B11746" s="2"/>
      <c r="C11746" s="2"/>
    </row>
    <row r="11747" spans="2:3" hidden="1">
      <c r="B11747" s="2"/>
      <c r="C11747" s="2"/>
    </row>
    <row r="11748" spans="2:3" hidden="1">
      <c r="B11748" s="2"/>
      <c r="C11748" s="2"/>
    </row>
    <row r="11749" spans="2:3" hidden="1">
      <c r="B11749" s="2"/>
      <c r="C11749" s="2"/>
    </row>
    <row r="11750" spans="2:3" hidden="1">
      <c r="B11750" s="2"/>
      <c r="C11750" s="2"/>
    </row>
    <row r="11751" spans="2:3" hidden="1">
      <c r="B11751" s="2"/>
      <c r="C11751" s="2"/>
    </row>
    <row r="11752" spans="2:3" hidden="1">
      <c r="B11752" s="2"/>
      <c r="C11752" s="2"/>
    </row>
    <row r="11753" spans="2:3" hidden="1">
      <c r="B11753" s="2"/>
      <c r="C11753" s="2"/>
    </row>
    <row r="11754" spans="2:3" hidden="1">
      <c r="B11754" s="2"/>
      <c r="C11754" s="2"/>
    </row>
    <row r="11755" spans="2:3" hidden="1">
      <c r="B11755" s="2"/>
      <c r="C11755" s="2"/>
    </row>
    <row r="11756" spans="2:3" hidden="1">
      <c r="B11756" s="2"/>
      <c r="C11756" s="2"/>
    </row>
    <row r="11757" spans="2:3" hidden="1">
      <c r="B11757" s="2"/>
      <c r="C11757" s="2"/>
    </row>
    <row r="11758" spans="2:3" hidden="1">
      <c r="B11758" s="2"/>
      <c r="C11758" s="2"/>
    </row>
    <row r="11759" spans="2:3" hidden="1">
      <c r="B11759" s="2"/>
      <c r="C11759" s="2"/>
    </row>
    <row r="11760" spans="2:3" hidden="1">
      <c r="B11760" s="2"/>
      <c r="C11760" s="2"/>
    </row>
    <row r="11761" spans="2:3" hidden="1">
      <c r="B11761" s="2"/>
      <c r="C11761" s="2"/>
    </row>
    <row r="11762" spans="2:3" hidden="1">
      <c r="B11762" s="2"/>
      <c r="C11762" s="2"/>
    </row>
    <row r="11763" spans="2:3" hidden="1">
      <c r="B11763" s="2"/>
      <c r="C11763" s="2"/>
    </row>
    <row r="11764" spans="2:3" hidden="1">
      <c r="B11764" s="2"/>
      <c r="C11764" s="2"/>
    </row>
    <row r="11765" spans="2:3" hidden="1">
      <c r="B11765" s="2"/>
      <c r="C11765" s="2"/>
    </row>
    <row r="11766" spans="2:3" hidden="1">
      <c r="B11766" s="2"/>
      <c r="C11766" s="2"/>
    </row>
    <row r="11767" spans="2:3" hidden="1">
      <c r="B11767" s="2"/>
      <c r="C11767" s="2"/>
    </row>
    <row r="11768" spans="2:3" hidden="1">
      <c r="B11768" s="2"/>
      <c r="C11768" s="2"/>
    </row>
    <row r="11769" spans="2:3" hidden="1">
      <c r="B11769" s="2"/>
      <c r="C11769" s="2"/>
    </row>
    <row r="11770" spans="2:3" hidden="1">
      <c r="B11770" s="2"/>
      <c r="C11770" s="2"/>
    </row>
    <row r="11771" spans="2:3" hidden="1">
      <c r="B11771" s="2"/>
      <c r="C11771" s="2"/>
    </row>
    <row r="11772" spans="2:3" hidden="1">
      <c r="B11772" s="2"/>
      <c r="C11772" s="2"/>
    </row>
    <row r="11773" spans="2:3" hidden="1">
      <c r="B11773" s="2"/>
      <c r="C11773" s="2"/>
    </row>
    <row r="11774" spans="2:3" hidden="1">
      <c r="B11774" s="2"/>
      <c r="C11774" s="2"/>
    </row>
    <row r="11775" spans="2:3" hidden="1">
      <c r="B11775" s="2"/>
      <c r="C11775" s="2"/>
    </row>
    <row r="11776" spans="2:3" hidden="1">
      <c r="B11776" s="2"/>
      <c r="C11776" s="2"/>
    </row>
    <row r="11777" spans="2:3" hidden="1">
      <c r="B11777" s="2"/>
      <c r="C11777" s="2"/>
    </row>
    <row r="11778" spans="2:3" hidden="1">
      <c r="B11778" s="2"/>
      <c r="C11778" s="2"/>
    </row>
    <row r="11779" spans="2:3" hidden="1">
      <c r="B11779" s="2"/>
      <c r="C11779" s="2"/>
    </row>
    <row r="11780" spans="2:3" hidden="1">
      <c r="B11780" s="2"/>
      <c r="C11780" s="2"/>
    </row>
    <row r="11781" spans="2:3" hidden="1">
      <c r="B11781" s="2"/>
      <c r="C11781" s="2"/>
    </row>
    <row r="11782" spans="2:3" hidden="1">
      <c r="B11782" s="2"/>
      <c r="C11782" s="2"/>
    </row>
    <row r="11783" spans="2:3" hidden="1">
      <c r="B11783" s="2"/>
      <c r="C11783" s="2"/>
    </row>
    <row r="11784" spans="2:3" hidden="1">
      <c r="B11784" s="2"/>
      <c r="C11784" s="2"/>
    </row>
    <row r="11785" spans="2:3" hidden="1">
      <c r="B11785" s="2"/>
      <c r="C11785" s="2"/>
    </row>
    <row r="11786" spans="2:3" hidden="1">
      <c r="B11786" s="2"/>
      <c r="C11786" s="2"/>
    </row>
    <row r="11787" spans="2:3" hidden="1">
      <c r="B11787" s="2"/>
      <c r="C11787" s="2"/>
    </row>
    <row r="11788" spans="2:3" hidden="1">
      <c r="B11788" s="2"/>
      <c r="C11788" s="2"/>
    </row>
    <row r="11789" spans="2:3" hidden="1">
      <c r="B11789" s="2"/>
      <c r="C11789" s="2"/>
    </row>
    <row r="11790" spans="2:3" hidden="1">
      <c r="B11790" s="2"/>
      <c r="C11790" s="2"/>
    </row>
    <row r="11791" spans="2:3" hidden="1">
      <c r="B11791" s="2"/>
      <c r="C11791" s="2"/>
    </row>
    <row r="11792" spans="2:3" hidden="1">
      <c r="B11792" s="2"/>
      <c r="C11792" s="2"/>
    </row>
    <row r="11793" spans="2:3" hidden="1">
      <c r="B11793" s="2"/>
      <c r="C11793" s="2"/>
    </row>
    <row r="11794" spans="2:3" hidden="1">
      <c r="B11794" s="2"/>
      <c r="C11794" s="2"/>
    </row>
    <row r="11795" spans="2:3" hidden="1">
      <c r="B11795" s="2"/>
      <c r="C11795" s="2"/>
    </row>
    <row r="11796" spans="2:3" hidden="1">
      <c r="B11796" s="2"/>
      <c r="C11796" s="2"/>
    </row>
    <row r="11797" spans="2:3" hidden="1">
      <c r="B11797" s="2"/>
      <c r="C11797" s="2"/>
    </row>
    <row r="11798" spans="2:3" hidden="1">
      <c r="B11798" s="2"/>
      <c r="C11798" s="2"/>
    </row>
    <row r="11799" spans="2:3" hidden="1">
      <c r="B11799" s="2"/>
      <c r="C11799" s="2"/>
    </row>
    <row r="11800" spans="2:3" hidden="1">
      <c r="B11800" s="2"/>
      <c r="C11800" s="2"/>
    </row>
    <row r="11801" spans="2:3" hidden="1">
      <c r="B11801" s="2"/>
      <c r="C11801" s="2"/>
    </row>
    <row r="11802" spans="2:3" hidden="1">
      <c r="B11802" s="2"/>
      <c r="C11802" s="2"/>
    </row>
    <row r="11803" spans="2:3" hidden="1">
      <c r="B11803" s="2"/>
      <c r="C11803" s="2"/>
    </row>
    <row r="11804" spans="2:3" hidden="1">
      <c r="B11804" s="2"/>
      <c r="C11804" s="2"/>
    </row>
    <row r="11805" spans="2:3" hidden="1">
      <c r="B11805" s="2"/>
      <c r="C11805" s="2"/>
    </row>
    <row r="11806" spans="2:3" hidden="1">
      <c r="B11806" s="2"/>
      <c r="C11806" s="2"/>
    </row>
    <row r="11807" spans="2:3" hidden="1">
      <c r="B11807" s="2"/>
      <c r="C11807" s="2"/>
    </row>
    <row r="11808" spans="2:3" hidden="1">
      <c r="B11808" s="2"/>
      <c r="C11808" s="2"/>
    </row>
    <row r="11809" spans="2:3" hidden="1">
      <c r="B11809" s="2"/>
      <c r="C11809" s="2"/>
    </row>
    <row r="11810" spans="2:3" hidden="1">
      <c r="B11810" s="2"/>
      <c r="C11810" s="2"/>
    </row>
    <row r="11811" spans="2:3" hidden="1">
      <c r="B11811" s="2"/>
      <c r="C11811" s="2"/>
    </row>
    <row r="11812" spans="2:3" hidden="1">
      <c r="B11812" s="2"/>
      <c r="C11812" s="2"/>
    </row>
    <row r="11813" spans="2:3" hidden="1">
      <c r="B11813" s="2"/>
      <c r="C11813" s="2"/>
    </row>
    <row r="11814" spans="2:3" hidden="1">
      <c r="B11814" s="2"/>
      <c r="C11814" s="2"/>
    </row>
    <row r="11815" spans="2:3" hidden="1">
      <c r="B11815" s="2"/>
      <c r="C11815" s="2"/>
    </row>
    <row r="11816" spans="2:3" hidden="1">
      <c r="B11816" s="2"/>
      <c r="C11816" s="2"/>
    </row>
    <row r="11817" spans="2:3" hidden="1">
      <c r="B11817" s="2"/>
      <c r="C11817" s="2"/>
    </row>
    <row r="11818" spans="2:3" hidden="1">
      <c r="B11818" s="2"/>
      <c r="C11818" s="2"/>
    </row>
    <row r="11819" spans="2:3" hidden="1">
      <c r="B11819" s="2"/>
      <c r="C11819" s="2"/>
    </row>
    <row r="11820" spans="2:3" hidden="1">
      <c r="B11820" s="2"/>
      <c r="C11820" s="2"/>
    </row>
    <row r="11821" spans="2:3" hidden="1">
      <c r="B11821" s="2"/>
      <c r="C11821" s="2"/>
    </row>
    <row r="11822" spans="2:3" hidden="1">
      <c r="B11822" s="2"/>
      <c r="C11822" s="2"/>
    </row>
    <row r="11823" spans="2:3" hidden="1">
      <c r="B11823" s="2"/>
      <c r="C11823" s="2"/>
    </row>
    <row r="11824" spans="2:3" hidden="1">
      <c r="B11824" s="2"/>
      <c r="C11824" s="2"/>
    </row>
    <row r="11825" spans="2:3" hidden="1">
      <c r="B11825" s="2"/>
      <c r="C11825" s="2"/>
    </row>
    <row r="11826" spans="2:3" hidden="1">
      <c r="B11826" s="2"/>
      <c r="C11826" s="2"/>
    </row>
    <row r="11827" spans="2:3" hidden="1">
      <c r="B11827" s="2"/>
      <c r="C11827" s="2"/>
    </row>
    <row r="11828" spans="2:3" hidden="1">
      <c r="B11828" s="2"/>
      <c r="C11828" s="2"/>
    </row>
    <row r="11829" spans="2:3" hidden="1">
      <c r="B11829" s="2"/>
      <c r="C11829" s="2"/>
    </row>
    <row r="11830" spans="2:3" hidden="1">
      <c r="B11830" s="2"/>
      <c r="C11830" s="2"/>
    </row>
    <row r="11831" spans="2:3" hidden="1">
      <c r="B11831" s="2"/>
      <c r="C11831" s="2"/>
    </row>
    <row r="11832" spans="2:3" hidden="1">
      <c r="B11832" s="2"/>
      <c r="C11832" s="2"/>
    </row>
    <row r="11833" spans="2:3" hidden="1">
      <c r="B11833" s="2"/>
      <c r="C11833" s="2"/>
    </row>
    <row r="11834" spans="2:3" hidden="1">
      <c r="B11834" s="2"/>
      <c r="C11834" s="2"/>
    </row>
    <row r="11835" spans="2:3" hidden="1">
      <c r="B11835" s="2"/>
      <c r="C11835" s="2"/>
    </row>
    <row r="11836" spans="2:3" hidden="1">
      <c r="B11836" s="2"/>
      <c r="C11836" s="2"/>
    </row>
    <row r="11837" spans="2:3" hidden="1">
      <c r="B11837" s="2"/>
      <c r="C11837" s="2"/>
    </row>
    <row r="11838" spans="2:3" hidden="1">
      <c r="B11838" s="2"/>
      <c r="C11838" s="2"/>
    </row>
    <row r="11839" spans="2:3" hidden="1">
      <c r="B11839" s="2"/>
      <c r="C11839" s="2"/>
    </row>
    <row r="11840" spans="2:3" hidden="1">
      <c r="B11840" s="2"/>
      <c r="C11840" s="2"/>
    </row>
    <row r="11841" spans="2:3" hidden="1">
      <c r="B11841" s="2"/>
      <c r="C11841" s="2"/>
    </row>
    <row r="11842" spans="2:3" hidden="1">
      <c r="B11842" s="2"/>
      <c r="C11842" s="2"/>
    </row>
    <row r="11843" spans="2:3" hidden="1">
      <c r="B11843" s="2"/>
      <c r="C11843" s="2"/>
    </row>
    <row r="11844" spans="2:3" hidden="1">
      <c r="B11844" s="2"/>
      <c r="C11844" s="2"/>
    </row>
    <row r="11845" spans="2:3" hidden="1">
      <c r="B11845" s="2"/>
      <c r="C11845" s="2"/>
    </row>
    <row r="11846" spans="2:3" hidden="1">
      <c r="B11846" s="2"/>
      <c r="C11846" s="2"/>
    </row>
    <row r="11847" spans="2:3" hidden="1">
      <c r="B11847" s="2"/>
      <c r="C11847" s="2"/>
    </row>
    <row r="11848" spans="2:3" hidden="1">
      <c r="B11848" s="2"/>
      <c r="C11848" s="2"/>
    </row>
    <row r="11849" spans="2:3" hidden="1">
      <c r="B11849" s="2"/>
      <c r="C11849" s="2"/>
    </row>
    <row r="11850" spans="2:3" hidden="1">
      <c r="B11850" s="2"/>
      <c r="C11850" s="2"/>
    </row>
    <row r="11851" spans="2:3" hidden="1">
      <c r="B11851" s="2"/>
      <c r="C11851" s="2"/>
    </row>
    <row r="11852" spans="2:3" hidden="1">
      <c r="B11852" s="2"/>
      <c r="C11852" s="2"/>
    </row>
    <row r="11853" spans="2:3" hidden="1">
      <c r="B11853" s="2"/>
      <c r="C11853" s="2"/>
    </row>
    <row r="11854" spans="2:3" hidden="1">
      <c r="B11854" s="2"/>
      <c r="C11854" s="2"/>
    </row>
    <row r="11855" spans="2:3" hidden="1">
      <c r="B11855" s="2"/>
      <c r="C11855" s="2"/>
    </row>
    <row r="11856" spans="2:3" hidden="1">
      <c r="B11856" s="2"/>
      <c r="C11856" s="2"/>
    </row>
    <row r="11857" spans="2:3" hidden="1">
      <c r="B11857" s="2"/>
      <c r="C11857" s="2"/>
    </row>
    <row r="11858" spans="2:3" hidden="1">
      <c r="B11858" s="2"/>
      <c r="C11858" s="2"/>
    </row>
    <row r="11859" spans="2:3" hidden="1">
      <c r="B11859" s="2"/>
      <c r="C11859" s="2"/>
    </row>
    <row r="11860" spans="2:3" hidden="1">
      <c r="B11860" s="2"/>
      <c r="C11860" s="2"/>
    </row>
    <row r="11861" spans="2:3" hidden="1">
      <c r="B11861" s="2"/>
      <c r="C11861" s="2"/>
    </row>
    <row r="11862" spans="2:3" hidden="1">
      <c r="B11862" s="2"/>
      <c r="C11862" s="2"/>
    </row>
    <row r="11863" spans="2:3" hidden="1">
      <c r="B11863" s="2"/>
      <c r="C11863" s="2"/>
    </row>
    <row r="11864" spans="2:3" hidden="1">
      <c r="B11864" s="2"/>
      <c r="C11864" s="2"/>
    </row>
    <row r="11865" spans="2:3" hidden="1">
      <c r="B11865" s="2"/>
      <c r="C11865" s="2"/>
    </row>
    <row r="11866" spans="2:3" hidden="1">
      <c r="B11866" s="2"/>
      <c r="C11866" s="2"/>
    </row>
    <row r="11867" spans="2:3" hidden="1">
      <c r="B11867" s="2"/>
      <c r="C11867" s="2"/>
    </row>
    <row r="11868" spans="2:3" hidden="1">
      <c r="B11868" s="2"/>
      <c r="C11868" s="2"/>
    </row>
    <row r="11869" spans="2:3" hidden="1">
      <c r="B11869" s="2"/>
      <c r="C11869" s="2"/>
    </row>
    <row r="11870" spans="2:3" hidden="1">
      <c r="B11870" s="2"/>
      <c r="C11870" s="2"/>
    </row>
    <row r="11871" spans="2:3" hidden="1">
      <c r="B11871" s="2"/>
      <c r="C11871" s="2"/>
    </row>
    <row r="11872" spans="2:3" hidden="1">
      <c r="B11872" s="2"/>
      <c r="C11872" s="2"/>
    </row>
    <row r="11873" spans="2:3" hidden="1">
      <c r="B11873" s="2"/>
      <c r="C11873" s="2"/>
    </row>
    <row r="11874" spans="2:3" hidden="1">
      <c r="B11874" s="2"/>
      <c r="C11874" s="2"/>
    </row>
    <row r="11875" spans="2:3" hidden="1">
      <c r="B11875" s="2"/>
      <c r="C11875" s="2"/>
    </row>
    <row r="11876" spans="2:3" hidden="1">
      <c r="B11876" s="2"/>
      <c r="C11876" s="2"/>
    </row>
    <row r="11877" spans="2:3" hidden="1">
      <c r="B11877" s="2"/>
      <c r="C11877" s="2"/>
    </row>
    <row r="11878" spans="2:3" hidden="1">
      <c r="B11878" s="2"/>
      <c r="C11878" s="2"/>
    </row>
    <row r="11879" spans="2:3" hidden="1">
      <c r="B11879" s="2"/>
      <c r="C11879" s="2"/>
    </row>
    <row r="11880" spans="2:3" hidden="1">
      <c r="B11880" s="2"/>
      <c r="C11880" s="2"/>
    </row>
    <row r="11881" spans="2:3" hidden="1">
      <c r="B11881" s="2"/>
      <c r="C11881" s="2"/>
    </row>
    <row r="11882" spans="2:3" hidden="1">
      <c r="B11882" s="2"/>
      <c r="C11882" s="2"/>
    </row>
    <row r="11883" spans="2:3" hidden="1">
      <c r="B11883" s="2"/>
      <c r="C11883" s="2"/>
    </row>
    <row r="11884" spans="2:3" hidden="1">
      <c r="B11884" s="2"/>
      <c r="C11884" s="2"/>
    </row>
    <row r="11885" spans="2:3" hidden="1">
      <c r="B11885" s="2"/>
      <c r="C11885" s="2"/>
    </row>
    <row r="11886" spans="2:3" hidden="1">
      <c r="B11886" s="2"/>
      <c r="C11886" s="2"/>
    </row>
    <row r="11887" spans="2:3" hidden="1">
      <c r="B11887" s="2"/>
      <c r="C11887" s="2"/>
    </row>
    <row r="11888" spans="2:3" hidden="1">
      <c r="B11888" s="2"/>
      <c r="C11888" s="2"/>
    </row>
    <row r="11889" spans="2:3" hidden="1">
      <c r="B11889" s="2"/>
      <c r="C11889" s="2"/>
    </row>
    <row r="11890" spans="2:3" hidden="1">
      <c r="B11890" s="2"/>
      <c r="C11890" s="2"/>
    </row>
    <row r="11891" spans="2:3" hidden="1">
      <c r="B11891" s="2"/>
      <c r="C11891" s="2"/>
    </row>
    <row r="11892" spans="2:3" hidden="1">
      <c r="B11892" s="2"/>
      <c r="C11892" s="2"/>
    </row>
    <row r="11893" spans="2:3" hidden="1">
      <c r="B11893" s="2"/>
      <c r="C11893" s="2"/>
    </row>
    <row r="11894" spans="2:3" hidden="1">
      <c r="B11894" s="2"/>
      <c r="C11894" s="2"/>
    </row>
    <row r="11895" spans="2:3" hidden="1">
      <c r="B11895" s="2"/>
      <c r="C11895" s="2"/>
    </row>
    <row r="11896" spans="2:3" hidden="1">
      <c r="B11896" s="2"/>
      <c r="C11896" s="2"/>
    </row>
    <row r="11897" spans="2:3" hidden="1">
      <c r="B11897" s="2"/>
      <c r="C11897" s="2"/>
    </row>
    <row r="11898" spans="2:3" hidden="1">
      <c r="B11898" s="2"/>
      <c r="C11898" s="2"/>
    </row>
    <row r="11899" spans="2:3" hidden="1">
      <c r="B11899" s="2"/>
      <c r="C11899" s="2"/>
    </row>
    <row r="11900" spans="2:3" hidden="1">
      <c r="B11900" s="2"/>
      <c r="C11900" s="2"/>
    </row>
    <row r="11901" spans="2:3" hidden="1">
      <c r="B11901" s="2"/>
      <c r="C11901" s="2"/>
    </row>
    <row r="11902" spans="2:3" hidden="1">
      <c r="B11902" s="2"/>
      <c r="C11902" s="2"/>
    </row>
    <row r="11903" spans="2:3" hidden="1">
      <c r="B11903" s="2"/>
      <c r="C11903" s="2"/>
    </row>
    <row r="11904" spans="2:3" hidden="1">
      <c r="B11904" s="2"/>
      <c r="C11904" s="2"/>
    </row>
    <row r="11905" spans="2:3" hidden="1">
      <c r="B11905" s="2"/>
      <c r="C11905" s="2"/>
    </row>
    <row r="11906" spans="2:3" hidden="1">
      <c r="B11906" s="2"/>
      <c r="C11906" s="2"/>
    </row>
    <row r="11907" spans="2:3" hidden="1">
      <c r="B11907" s="2"/>
      <c r="C11907" s="2"/>
    </row>
    <row r="11908" spans="2:3" hidden="1">
      <c r="B11908" s="2"/>
      <c r="C11908" s="2"/>
    </row>
    <row r="11909" spans="2:3" hidden="1">
      <c r="B11909" s="2"/>
      <c r="C11909" s="2"/>
    </row>
    <row r="11910" spans="2:3" hidden="1">
      <c r="B11910" s="2"/>
      <c r="C11910" s="2"/>
    </row>
    <row r="11911" spans="2:3" hidden="1">
      <c r="B11911" s="2"/>
      <c r="C11911" s="2"/>
    </row>
    <row r="11912" spans="2:3" hidden="1">
      <c r="B11912" s="2"/>
      <c r="C11912" s="2"/>
    </row>
    <row r="11913" spans="2:3" hidden="1">
      <c r="B11913" s="2"/>
      <c r="C11913" s="2"/>
    </row>
    <row r="11914" spans="2:3" hidden="1">
      <c r="B11914" s="2"/>
      <c r="C11914" s="2"/>
    </row>
    <row r="11915" spans="2:3" hidden="1">
      <c r="B11915" s="2"/>
      <c r="C11915" s="2"/>
    </row>
    <row r="11916" spans="2:3" hidden="1">
      <c r="B11916" s="2"/>
      <c r="C11916" s="2"/>
    </row>
    <row r="11917" spans="2:3" hidden="1">
      <c r="B11917" s="2"/>
      <c r="C11917" s="2"/>
    </row>
    <row r="11918" spans="2:3" hidden="1">
      <c r="B11918" s="2"/>
      <c r="C11918" s="2"/>
    </row>
    <row r="11919" spans="2:3" hidden="1">
      <c r="B11919" s="2"/>
      <c r="C11919" s="2"/>
    </row>
    <row r="11920" spans="2:3" hidden="1">
      <c r="B11920" s="2"/>
      <c r="C11920" s="2"/>
    </row>
    <row r="11921" spans="2:3" hidden="1">
      <c r="B11921" s="2"/>
      <c r="C11921" s="2"/>
    </row>
    <row r="11922" spans="2:3" hidden="1">
      <c r="B11922" s="2"/>
      <c r="C11922" s="2"/>
    </row>
    <row r="11923" spans="2:3" hidden="1">
      <c r="B11923" s="2"/>
      <c r="C11923" s="2"/>
    </row>
    <row r="11924" spans="2:3" hidden="1">
      <c r="B11924" s="2"/>
      <c r="C11924" s="2"/>
    </row>
    <row r="11925" spans="2:3" hidden="1">
      <c r="B11925" s="2"/>
      <c r="C11925" s="2"/>
    </row>
    <row r="11926" spans="2:3" hidden="1">
      <c r="B11926" s="2"/>
      <c r="C11926" s="2"/>
    </row>
    <row r="11927" spans="2:3" hidden="1">
      <c r="B11927" s="2"/>
      <c r="C11927" s="2"/>
    </row>
    <row r="11928" spans="2:3" hidden="1">
      <c r="B11928" s="2"/>
      <c r="C11928" s="2"/>
    </row>
    <row r="11929" spans="2:3" hidden="1">
      <c r="B11929" s="2"/>
      <c r="C11929" s="2"/>
    </row>
    <row r="11930" spans="2:3" hidden="1">
      <c r="B11930" s="2"/>
      <c r="C11930" s="2"/>
    </row>
    <row r="11931" spans="2:3" hidden="1">
      <c r="B11931" s="2"/>
      <c r="C11931" s="2"/>
    </row>
    <row r="11932" spans="2:3" hidden="1">
      <c r="B11932" s="2"/>
      <c r="C11932" s="2"/>
    </row>
    <row r="11933" spans="2:3" hidden="1">
      <c r="B11933" s="2"/>
      <c r="C11933" s="2"/>
    </row>
    <row r="11934" spans="2:3" hidden="1">
      <c r="B11934" s="2"/>
      <c r="C11934" s="2"/>
    </row>
    <row r="11935" spans="2:3" hidden="1">
      <c r="B11935" s="2"/>
      <c r="C11935" s="2"/>
    </row>
    <row r="11936" spans="2:3" hidden="1">
      <c r="B11936" s="2"/>
      <c r="C11936" s="2"/>
    </row>
    <row r="11937" spans="2:3" hidden="1">
      <c r="B11937" s="2"/>
      <c r="C11937" s="2"/>
    </row>
    <row r="11938" spans="2:3" hidden="1">
      <c r="B11938" s="2"/>
      <c r="C11938" s="2"/>
    </row>
    <row r="11939" spans="2:3" hidden="1">
      <c r="B11939" s="2"/>
      <c r="C11939" s="2"/>
    </row>
    <row r="11940" spans="2:3" hidden="1">
      <c r="B11940" s="2"/>
      <c r="C11940" s="2"/>
    </row>
    <row r="11941" spans="2:3" hidden="1">
      <c r="B11941" s="2"/>
      <c r="C11941" s="2"/>
    </row>
    <row r="11942" spans="2:3" hidden="1">
      <c r="B11942" s="2"/>
      <c r="C11942" s="2"/>
    </row>
    <row r="11943" spans="2:3" hidden="1">
      <c r="B11943" s="2"/>
      <c r="C11943" s="2"/>
    </row>
    <row r="11944" spans="2:3" hidden="1">
      <c r="B11944" s="2"/>
      <c r="C11944" s="2"/>
    </row>
    <row r="11945" spans="2:3" hidden="1">
      <c r="B11945" s="2"/>
      <c r="C11945" s="2"/>
    </row>
    <row r="11946" spans="2:3" hidden="1">
      <c r="B11946" s="2"/>
      <c r="C11946" s="2"/>
    </row>
    <row r="11947" spans="2:3" hidden="1">
      <c r="B11947" s="2"/>
      <c r="C11947" s="2"/>
    </row>
    <row r="11948" spans="2:3" hidden="1">
      <c r="B11948" s="2"/>
      <c r="C11948" s="2"/>
    </row>
    <row r="11949" spans="2:3" hidden="1">
      <c r="B11949" s="2"/>
      <c r="C11949" s="2"/>
    </row>
    <row r="11950" spans="2:3" hidden="1">
      <c r="B11950" s="2"/>
      <c r="C11950" s="2"/>
    </row>
    <row r="11951" spans="2:3" hidden="1">
      <c r="B11951" s="2"/>
      <c r="C11951" s="2"/>
    </row>
    <row r="11952" spans="2:3" hidden="1">
      <c r="B11952" s="2"/>
      <c r="C11952" s="2"/>
    </row>
    <row r="11953" spans="2:3" hidden="1">
      <c r="B11953" s="2"/>
      <c r="C11953" s="2"/>
    </row>
    <row r="11954" spans="2:3" hidden="1">
      <c r="B11954" s="2"/>
      <c r="C11954" s="2"/>
    </row>
    <row r="11955" spans="2:3" hidden="1">
      <c r="B11955" s="2"/>
      <c r="C11955" s="2"/>
    </row>
    <row r="11956" spans="2:3" hidden="1">
      <c r="B11956" s="2"/>
      <c r="C11956" s="2"/>
    </row>
    <row r="11957" spans="2:3" hidden="1">
      <c r="B11957" s="2"/>
      <c r="C11957" s="2"/>
    </row>
    <row r="11958" spans="2:3" hidden="1">
      <c r="B11958" s="2"/>
      <c r="C11958" s="2"/>
    </row>
    <row r="11959" spans="2:3" hidden="1">
      <c r="B11959" s="2"/>
      <c r="C11959" s="2"/>
    </row>
    <row r="11960" spans="2:3" hidden="1">
      <c r="B11960" s="2"/>
      <c r="C11960" s="2"/>
    </row>
    <row r="11961" spans="2:3" hidden="1">
      <c r="B11961" s="2"/>
      <c r="C11961" s="2"/>
    </row>
    <row r="11962" spans="2:3" hidden="1">
      <c r="B11962" s="2"/>
      <c r="C11962" s="2"/>
    </row>
    <row r="11963" spans="2:3" hidden="1">
      <c r="B11963" s="2"/>
      <c r="C11963" s="2"/>
    </row>
    <row r="11964" spans="2:3" hidden="1">
      <c r="B11964" s="2"/>
      <c r="C11964" s="2"/>
    </row>
    <row r="11965" spans="2:3" hidden="1">
      <c r="B11965" s="2"/>
      <c r="C11965" s="2"/>
    </row>
    <row r="11966" spans="2:3" hidden="1">
      <c r="B11966" s="2"/>
      <c r="C11966" s="2"/>
    </row>
    <row r="11967" spans="2:3" hidden="1">
      <c r="B11967" s="2"/>
      <c r="C11967" s="2"/>
    </row>
    <row r="11968" spans="2:3" hidden="1">
      <c r="B11968" s="2"/>
      <c r="C11968" s="2"/>
    </row>
    <row r="11969" spans="2:3" hidden="1">
      <c r="B11969" s="2"/>
      <c r="C11969" s="2"/>
    </row>
    <row r="11970" spans="2:3" hidden="1">
      <c r="B11970" s="2"/>
      <c r="C11970" s="2"/>
    </row>
    <row r="11971" spans="2:3" hidden="1">
      <c r="B11971" s="2"/>
      <c r="C11971" s="2"/>
    </row>
    <row r="11972" spans="2:3" hidden="1">
      <c r="B11972" s="2"/>
      <c r="C11972" s="2"/>
    </row>
    <row r="11973" spans="2:3" hidden="1">
      <c r="B11973" s="2"/>
      <c r="C11973" s="2"/>
    </row>
    <row r="11974" spans="2:3" hidden="1">
      <c r="B11974" s="2"/>
      <c r="C11974" s="2"/>
    </row>
    <row r="11975" spans="2:3" hidden="1">
      <c r="B11975" s="2"/>
      <c r="C11975" s="2"/>
    </row>
    <row r="11976" spans="2:3" hidden="1">
      <c r="B11976" s="2"/>
      <c r="C11976" s="2"/>
    </row>
    <row r="11977" spans="2:3" hidden="1">
      <c r="B11977" s="2"/>
      <c r="C11977" s="2"/>
    </row>
    <row r="11978" spans="2:3" hidden="1">
      <c r="B11978" s="2"/>
      <c r="C11978" s="2"/>
    </row>
    <row r="11979" spans="2:3" hidden="1">
      <c r="B11979" s="2"/>
      <c r="C11979" s="2"/>
    </row>
    <row r="11980" spans="2:3" hidden="1">
      <c r="B11980" s="2"/>
      <c r="C11980" s="2"/>
    </row>
    <row r="11981" spans="2:3" hidden="1">
      <c r="B11981" s="2"/>
      <c r="C11981" s="2"/>
    </row>
    <row r="11982" spans="2:3" hidden="1">
      <c r="B11982" s="2"/>
      <c r="C11982" s="2"/>
    </row>
    <row r="11983" spans="2:3" hidden="1">
      <c r="B11983" s="2"/>
      <c r="C11983" s="2"/>
    </row>
    <row r="11984" spans="2:3" hidden="1">
      <c r="B11984" s="2"/>
      <c r="C11984" s="2"/>
    </row>
    <row r="11985" spans="2:3" hidden="1">
      <c r="B11985" s="2"/>
      <c r="C11985" s="2"/>
    </row>
    <row r="11986" spans="2:3" hidden="1">
      <c r="B11986" s="2"/>
      <c r="C11986" s="2"/>
    </row>
    <row r="11987" spans="2:3" hidden="1">
      <c r="B11987" s="2"/>
      <c r="C11987" s="2"/>
    </row>
    <row r="11988" spans="2:3" hidden="1">
      <c r="B11988" s="2"/>
      <c r="C11988" s="2"/>
    </row>
    <row r="11989" spans="2:3" hidden="1">
      <c r="B11989" s="2"/>
      <c r="C11989" s="2"/>
    </row>
    <row r="11990" spans="2:3" hidden="1">
      <c r="B11990" s="2"/>
      <c r="C11990" s="2"/>
    </row>
    <row r="11991" spans="2:3" hidden="1">
      <c r="B11991" s="2"/>
      <c r="C11991" s="2"/>
    </row>
    <row r="11992" spans="2:3" hidden="1">
      <c r="B11992" s="2"/>
      <c r="C11992" s="2"/>
    </row>
    <row r="11993" spans="2:3" hidden="1">
      <c r="B11993" s="2"/>
      <c r="C11993" s="2"/>
    </row>
    <row r="11994" spans="2:3" hidden="1">
      <c r="B11994" s="2"/>
      <c r="C11994" s="2"/>
    </row>
    <row r="11995" spans="2:3" hidden="1">
      <c r="B11995" s="2"/>
      <c r="C11995" s="2"/>
    </row>
    <row r="11996" spans="2:3" hidden="1">
      <c r="B11996" s="2"/>
      <c r="C11996" s="2"/>
    </row>
    <row r="11997" spans="2:3" hidden="1">
      <c r="B11997" s="2"/>
      <c r="C11997" s="2"/>
    </row>
    <row r="11998" spans="2:3" hidden="1">
      <c r="B11998" s="2"/>
      <c r="C11998" s="2"/>
    </row>
    <row r="11999" spans="2:3" hidden="1">
      <c r="B11999" s="2"/>
      <c r="C11999" s="2"/>
    </row>
    <row r="12000" spans="2:3" hidden="1">
      <c r="B12000" s="2"/>
      <c r="C12000" s="2"/>
    </row>
    <row r="12001" spans="2:3" hidden="1">
      <c r="B12001" s="2"/>
      <c r="C12001" s="2"/>
    </row>
    <row r="12002" spans="2:3" hidden="1">
      <c r="B12002" s="2"/>
      <c r="C12002" s="2"/>
    </row>
    <row r="12003" spans="2:3" hidden="1">
      <c r="B12003" s="2"/>
      <c r="C12003" s="2"/>
    </row>
    <row r="12004" spans="2:3" hidden="1">
      <c r="B12004" s="2"/>
      <c r="C12004" s="2"/>
    </row>
    <row r="12005" spans="2:3" hidden="1">
      <c r="B12005" s="2"/>
      <c r="C12005" s="2"/>
    </row>
    <row r="12006" spans="2:3" hidden="1">
      <c r="B12006" s="2"/>
      <c r="C12006" s="2"/>
    </row>
    <row r="12007" spans="2:3" hidden="1">
      <c r="B12007" s="2"/>
      <c r="C12007" s="2"/>
    </row>
    <row r="12008" spans="2:3" hidden="1">
      <c r="B12008" s="2"/>
      <c r="C12008" s="2"/>
    </row>
    <row r="12009" spans="2:3" hidden="1">
      <c r="B12009" s="2"/>
      <c r="C12009" s="2"/>
    </row>
    <row r="12010" spans="2:3" hidden="1">
      <c r="B12010" s="2"/>
      <c r="C12010" s="2"/>
    </row>
    <row r="12011" spans="2:3" hidden="1">
      <c r="B12011" s="2"/>
      <c r="C12011" s="2"/>
    </row>
    <row r="12012" spans="2:3" hidden="1">
      <c r="B12012" s="2"/>
      <c r="C12012" s="2"/>
    </row>
    <row r="12013" spans="2:3" hidden="1">
      <c r="B12013" s="2"/>
      <c r="C12013" s="2"/>
    </row>
    <row r="12014" spans="2:3" hidden="1">
      <c r="B12014" s="2"/>
      <c r="C12014" s="2"/>
    </row>
    <row r="12015" spans="2:3" hidden="1">
      <c r="B12015" s="2"/>
      <c r="C12015" s="2"/>
    </row>
    <row r="12016" spans="2:3" hidden="1">
      <c r="B12016" s="2"/>
      <c r="C12016" s="2"/>
    </row>
    <row r="12017" spans="2:3" hidden="1">
      <c r="B12017" s="2"/>
      <c r="C12017" s="2"/>
    </row>
    <row r="12018" spans="2:3" hidden="1">
      <c r="B12018" s="2"/>
      <c r="C12018" s="2"/>
    </row>
    <row r="12019" spans="2:3" hidden="1">
      <c r="B12019" s="2"/>
      <c r="C12019" s="2"/>
    </row>
    <row r="12020" spans="2:3" hidden="1">
      <c r="B12020" s="2"/>
      <c r="C12020" s="2"/>
    </row>
    <row r="12021" spans="2:3" hidden="1">
      <c r="B12021" s="2"/>
      <c r="C12021" s="2"/>
    </row>
    <row r="12022" spans="2:3" hidden="1">
      <c r="B12022" s="2"/>
      <c r="C12022" s="2"/>
    </row>
    <row r="12023" spans="2:3" hidden="1">
      <c r="B12023" s="2"/>
      <c r="C12023" s="2"/>
    </row>
    <row r="12024" spans="2:3" hidden="1">
      <c r="B12024" s="2"/>
      <c r="C12024" s="2"/>
    </row>
    <row r="12025" spans="2:3" hidden="1">
      <c r="B12025" s="2"/>
      <c r="C12025" s="2"/>
    </row>
    <row r="12026" spans="2:3" hidden="1">
      <c r="B12026" s="2"/>
      <c r="C12026" s="2"/>
    </row>
    <row r="12027" spans="2:3" hidden="1">
      <c r="B12027" s="2"/>
      <c r="C12027" s="2"/>
    </row>
    <row r="12028" spans="2:3" hidden="1">
      <c r="B12028" s="2"/>
      <c r="C12028" s="2"/>
    </row>
    <row r="12029" spans="2:3" hidden="1">
      <c r="B12029" s="2"/>
      <c r="C12029" s="2"/>
    </row>
    <row r="12030" spans="2:3" hidden="1">
      <c r="B12030" s="2"/>
      <c r="C12030" s="2"/>
    </row>
    <row r="12031" spans="2:3" hidden="1">
      <c r="B12031" s="2"/>
      <c r="C12031" s="2"/>
    </row>
    <row r="12032" spans="2:3" hidden="1">
      <c r="B12032" s="2"/>
      <c r="C12032" s="2"/>
    </row>
    <row r="12033" spans="2:3" hidden="1">
      <c r="B12033" s="2"/>
      <c r="C12033" s="2"/>
    </row>
    <row r="12034" spans="2:3" hidden="1">
      <c r="B12034" s="2"/>
      <c r="C12034" s="2"/>
    </row>
    <row r="12035" spans="2:3" hidden="1">
      <c r="B12035" s="2"/>
      <c r="C12035" s="2"/>
    </row>
    <row r="12036" spans="2:3" hidden="1">
      <c r="B12036" s="2"/>
      <c r="C12036" s="2"/>
    </row>
    <row r="12037" spans="2:3" hidden="1">
      <c r="B12037" s="2"/>
      <c r="C12037" s="2"/>
    </row>
    <row r="12038" spans="2:3" hidden="1">
      <c r="B12038" s="2"/>
      <c r="C12038" s="2"/>
    </row>
    <row r="12039" spans="2:3" hidden="1">
      <c r="B12039" s="2"/>
      <c r="C12039" s="2"/>
    </row>
    <row r="12040" spans="2:3" hidden="1">
      <c r="B12040" s="2"/>
      <c r="C12040" s="2"/>
    </row>
    <row r="12041" spans="2:3" hidden="1">
      <c r="B12041" s="2"/>
      <c r="C12041" s="2"/>
    </row>
    <row r="12042" spans="2:3" hidden="1">
      <c r="B12042" s="2"/>
      <c r="C12042" s="2"/>
    </row>
    <row r="12043" spans="2:3" hidden="1">
      <c r="B12043" s="2"/>
      <c r="C12043" s="2"/>
    </row>
    <row r="12044" spans="2:3" hidden="1">
      <c r="B12044" s="2"/>
      <c r="C12044" s="2"/>
    </row>
    <row r="12045" spans="2:3" hidden="1">
      <c r="B12045" s="2"/>
      <c r="C12045" s="2"/>
    </row>
    <row r="12046" spans="2:3" hidden="1">
      <c r="B12046" s="2"/>
      <c r="C12046" s="2"/>
    </row>
    <row r="12047" spans="2:3" hidden="1">
      <c r="B12047" s="2"/>
      <c r="C12047" s="2"/>
    </row>
    <row r="12048" spans="2:3" hidden="1">
      <c r="B12048" s="2"/>
      <c r="C12048" s="2"/>
    </row>
    <row r="12049" spans="2:3" hidden="1">
      <c r="B12049" s="2"/>
      <c r="C12049" s="2"/>
    </row>
    <row r="12050" spans="2:3" hidden="1">
      <c r="B12050" s="2"/>
      <c r="C12050" s="2"/>
    </row>
    <row r="12051" spans="2:3" hidden="1">
      <c r="B12051" s="2"/>
      <c r="C12051" s="2"/>
    </row>
    <row r="12052" spans="2:3" hidden="1">
      <c r="B12052" s="2"/>
      <c r="C12052" s="2"/>
    </row>
    <row r="12053" spans="2:3" hidden="1">
      <c r="B12053" s="2"/>
      <c r="C12053" s="2"/>
    </row>
    <row r="12054" spans="2:3" hidden="1">
      <c r="B12054" s="2"/>
      <c r="C12054" s="2"/>
    </row>
    <row r="12055" spans="2:3" hidden="1">
      <c r="B12055" s="2"/>
      <c r="C12055" s="2"/>
    </row>
    <row r="12056" spans="2:3" hidden="1">
      <c r="B12056" s="2"/>
      <c r="C12056" s="2"/>
    </row>
    <row r="12057" spans="2:3" hidden="1">
      <c r="B12057" s="2"/>
      <c r="C12057" s="2"/>
    </row>
    <row r="12058" spans="2:3" hidden="1">
      <c r="B12058" s="2"/>
      <c r="C12058" s="2"/>
    </row>
    <row r="12059" spans="2:3" hidden="1">
      <c r="B12059" s="2"/>
      <c r="C12059" s="2"/>
    </row>
    <row r="12060" spans="2:3" hidden="1">
      <c r="B12060" s="2"/>
      <c r="C12060" s="2"/>
    </row>
    <row r="12061" spans="2:3" hidden="1">
      <c r="B12061" s="2"/>
      <c r="C12061" s="2"/>
    </row>
    <row r="12062" spans="2:3" hidden="1">
      <c r="B12062" s="2"/>
      <c r="C12062" s="2"/>
    </row>
    <row r="12063" spans="2:3" hidden="1">
      <c r="B12063" s="2"/>
      <c r="C12063" s="2"/>
    </row>
    <row r="12064" spans="2:3" hidden="1">
      <c r="B12064" s="2"/>
      <c r="C12064" s="2"/>
    </row>
    <row r="12065" spans="2:3" hidden="1">
      <c r="B12065" s="2"/>
      <c r="C12065" s="2"/>
    </row>
    <row r="12066" spans="2:3" hidden="1">
      <c r="B12066" s="2"/>
      <c r="C12066" s="2"/>
    </row>
    <row r="12067" spans="2:3" hidden="1">
      <c r="B12067" s="2"/>
      <c r="C12067" s="2"/>
    </row>
    <row r="12068" spans="2:3" hidden="1">
      <c r="B12068" s="2"/>
      <c r="C12068" s="2"/>
    </row>
    <row r="12069" spans="2:3" hidden="1">
      <c r="B12069" s="2"/>
      <c r="C12069" s="2"/>
    </row>
    <row r="12070" spans="2:3" hidden="1">
      <c r="B12070" s="2"/>
      <c r="C12070" s="2"/>
    </row>
    <row r="12071" spans="2:3" hidden="1">
      <c r="B12071" s="2"/>
      <c r="C12071" s="2"/>
    </row>
    <row r="12072" spans="2:3" hidden="1">
      <c r="B12072" s="2"/>
      <c r="C12072" s="2"/>
    </row>
    <row r="12073" spans="2:3" hidden="1">
      <c r="B12073" s="2"/>
      <c r="C12073" s="2"/>
    </row>
    <row r="12074" spans="2:3" hidden="1">
      <c r="B12074" s="2"/>
      <c r="C12074" s="2"/>
    </row>
    <row r="12075" spans="2:3" hidden="1">
      <c r="B12075" s="2"/>
      <c r="C12075" s="2"/>
    </row>
    <row r="12076" spans="2:3" hidden="1">
      <c r="B12076" s="2"/>
      <c r="C12076" s="2"/>
    </row>
    <row r="12077" spans="2:3" hidden="1">
      <c r="B12077" s="2"/>
      <c r="C12077" s="2"/>
    </row>
    <row r="12078" spans="2:3" hidden="1">
      <c r="B12078" s="2"/>
      <c r="C12078" s="2"/>
    </row>
    <row r="12079" spans="2:3" hidden="1">
      <c r="B12079" s="2"/>
      <c r="C12079" s="2"/>
    </row>
    <row r="12080" spans="2:3" hidden="1">
      <c r="B12080" s="2"/>
      <c r="C12080" s="2"/>
    </row>
    <row r="12081" spans="2:3" hidden="1">
      <c r="B12081" s="2"/>
      <c r="C12081" s="2"/>
    </row>
    <row r="12082" spans="2:3" hidden="1">
      <c r="B12082" s="2"/>
      <c r="C12082" s="2"/>
    </row>
    <row r="12083" spans="2:3" hidden="1">
      <c r="B12083" s="2"/>
      <c r="C12083" s="2"/>
    </row>
    <row r="12084" spans="2:3" hidden="1">
      <c r="B12084" s="2"/>
      <c r="C12084" s="2"/>
    </row>
    <row r="12085" spans="2:3" hidden="1">
      <c r="B12085" s="2"/>
      <c r="C12085" s="2"/>
    </row>
    <row r="12086" spans="2:3" hidden="1">
      <c r="B12086" s="2"/>
      <c r="C12086" s="2"/>
    </row>
    <row r="12087" spans="2:3" hidden="1">
      <c r="B12087" s="2"/>
      <c r="C12087" s="2"/>
    </row>
    <row r="12088" spans="2:3" hidden="1">
      <c r="B12088" s="2"/>
      <c r="C12088" s="2"/>
    </row>
    <row r="12089" spans="2:3" hidden="1">
      <c r="B12089" s="2"/>
      <c r="C12089" s="2"/>
    </row>
    <row r="12090" spans="2:3" hidden="1">
      <c r="B12090" s="2"/>
      <c r="C12090" s="2"/>
    </row>
    <row r="12091" spans="2:3" hidden="1">
      <c r="B12091" s="2"/>
      <c r="C12091" s="2"/>
    </row>
    <row r="12092" spans="2:3" hidden="1">
      <c r="B12092" s="2"/>
      <c r="C12092" s="2"/>
    </row>
    <row r="12093" spans="2:3" hidden="1">
      <c r="B12093" s="2"/>
      <c r="C12093" s="2"/>
    </row>
    <row r="12094" spans="2:3" hidden="1">
      <c r="B12094" s="2"/>
      <c r="C12094" s="2"/>
    </row>
    <row r="12095" spans="2:3" hidden="1">
      <c r="B12095" s="2"/>
      <c r="C12095" s="2"/>
    </row>
    <row r="12096" spans="2:3" hidden="1">
      <c r="B12096" s="2"/>
      <c r="C12096" s="2"/>
    </row>
    <row r="12097" spans="2:3" hidden="1">
      <c r="B12097" s="2"/>
      <c r="C12097" s="2"/>
    </row>
    <row r="12098" spans="2:3" hidden="1">
      <c r="B12098" s="2"/>
      <c r="C12098" s="2"/>
    </row>
    <row r="12099" spans="2:3" hidden="1">
      <c r="B12099" s="2"/>
      <c r="C12099" s="2"/>
    </row>
    <row r="12100" spans="2:3" hidden="1">
      <c r="B12100" s="2"/>
      <c r="C12100" s="2"/>
    </row>
    <row r="12101" spans="2:3" hidden="1">
      <c r="B12101" s="2"/>
      <c r="C12101" s="2"/>
    </row>
    <row r="12102" spans="2:3" hidden="1">
      <c r="B12102" s="2"/>
      <c r="C12102" s="2"/>
    </row>
    <row r="12103" spans="2:3" hidden="1">
      <c r="B12103" s="2"/>
      <c r="C12103" s="2"/>
    </row>
    <row r="12104" spans="2:3" hidden="1">
      <c r="B12104" s="2"/>
      <c r="C12104" s="2"/>
    </row>
    <row r="12105" spans="2:3" hidden="1">
      <c r="B12105" s="2"/>
      <c r="C12105" s="2"/>
    </row>
    <row r="12106" spans="2:3" hidden="1">
      <c r="B12106" s="2"/>
      <c r="C12106" s="2"/>
    </row>
    <row r="12107" spans="2:3" hidden="1">
      <c r="B12107" s="2"/>
      <c r="C12107" s="2"/>
    </row>
    <row r="12108" spans="2:3" hidden="1">
      <c r="B12108" s="2"/>
      <c r="C12108" s="2"/>
    </row>
    <row r="12109" spans="2:3" hidden="1">
      <c r="B12109" s="2"/>
      <c r="C12109" s="2"/>
    </row>
    <row r="12110" spans="2:3" hidden="1">
      <c r="B12110" s="2"/>
      <c r="C12110" s="2"/>
    </row>
    <row r="12111" spans="2:3" hidden="1">
      <c r="B12111" s="2"/>
      <c r="C12111" s="2"/>
    </row>
    <row r="12112" spans="2:3" hidden="1">
      <c r="B12112" s="2"/>
      <c r="C12112" s="2"/>
    </row>
    <row r="12113" spans="2:3" hidden="1">
      <c r="B12113" s="2"/>
      <c r="C12113" s="2"/>
    </row>
    <row r="12114" spans="2:3" hidden="1">
      <c r="B12114" s="2"/>
      <c r="C12114" s="2"/>
    </row>
    <row r="12115" spans="2:3" hidden="1">
      <c r="B12115" s="2"/>
      <c r="C12115" s="2"/>
    </row>
    <row r="12116" spans="2:3" hidden="1">
      <c r="B12116" s="2"/>
      <c r="C12116" s="2"/>
    </row>
    <row r="12117" spans="2:3" hidden="1">
      <c r="B12117" s="2"/>
      <c r="C12117" s="2"/>
    </row>
    <row r="12118" spans="2:3" hidden="1">
      <c r="B12118" s="2"/>
      <c r="C12118" s="2"/>
    </row>
    <row r="12119" spans="2:3" hidden="1">
      <c r="B12119" s="2"/>
      <c r="C12119" s="2"/>
    </row>
    <row r="12120" spans="2:3" hidden="1">
      <c r="B12120" s="2"/>
      <c r="C12120" s="2"/>
    </row>
    <row r="12121" spans="2:3" hidden="1">
      <c r="B12121" s="2"/>
      <c r="C12121" s="2"/>
    </row>
    <row r="12122" spans="2:3" hidden="1">
      <c r="B12122" s="2"/>
      <c r="C12122" s="2"/>
    </row>
    <row r="12123" spans="2:3" hidden="1">
      <c r="B12123" s="2"/>
      <c r="C12123" s="2"/>
    </row>
    <row r="12124" spans="2:3" hidden="1">
      <c r="B12124" s="2"/>
      <c r="C12124" s="2"/>
    </row>
    <row r="12125" spans="2:3" hidden="1">
      <c r="B12125" s="2"/>
      <c r="C12125" s="2"/>
    </row>
    <row r="12126" spans="2:3" hidden="1">
      <c r="B12126" s="2"/>
      <c r="C12126" s="2"/>
    </row>
    <row r="12127" spans="2:3" hidden="1">
      <c r="B12127" s="2"/>
      <c r="C12127" s="2"/>
    </row>
    <row r="12128" spans="2:3" hidden="1">
      <c r="B12128" s="2"/>
      <c r="C12128" s="2"/>
    </row>
    <row r="12129" spans="2:3" hidden="1">
      <c r="B12129" s="2"/>
      <c r="C12129" s="2"/>
    </row>
    <row r="12130" spans="2:3" hidden="1">
      <c r="B12130" s="2"/>
      <c r="C12130" s="2"/>
    </row>
    <row r="12131" spans="2:3" hidden="1">
      <c r="B12131" s="2"/>
      <c r="C12131" s="2"/>
    </row>
    <row r="12132" spans="2:3" hidden="1">
      <c r="B12132" s="2"/>
      <c r="C12132" s="2"/>
    </row>
    <row r="12133" spans="2:3" hidden="1">
      <c r="B12133" s="2"/>
      <c r="C12133" s="2"/>
    </row>
    <row r="12134" spans="2:3" hidden="1">
      <c r="B12134" s="2"/>
      <c r="C12134" s="2"/>
    </row>
    <row r="12135" spans="2:3" hidden="1">
      <c r="B12135" s="2"/>
      <c r="C12135" s="2"/>
    </row>
    <row r="12136" spans="2:3" hidden="1">
      <c r="B12136" s="2"/>
      <c r="C12136" s="2"/>
    </row>
    <row r="12137" spans="2:3" hidden="1">
      <c r="B12137" s="2"/>
      <c r="C12137" s="2"/>
    </row>
    <row r="12138" spans="2:3" hidden="1">
      <c r="B12138" s="2"/>
      <c r="C12138" s="2"/>
    </row>
    <row r="12139" spans="2:3" hidden="1">
      <c r="B12139" s="2"/>
      <c r="C12139" s="2"/>
    </row>
    <row r="12140" spans="2:3" hidden="1">
      <c r="B12140" s="2"/>
      <c r="C12140" s="2"/>
    </row>
    <row r="12141" spans="2:3" hidden="1">
      <c r="B12141" s="2"/>
      <c r="C12141" s="2"/>
    </row>
    <row r="12142" spans="2:3" hidden="1">
      <c r="B12142" s="2"/>
      <c r="C12142" s="2"/>
    </row>
    <row r="12143" spans="2:3" hidden="1">
      <c r="B12143" s="2"/>
      <c r="C12143" s="2"/>
    </row>
    <row r="12144" spans="2:3" hidden="1">
      <c r="B12144" s="2"/>
      <c r="C12144" s="2"/>
    </row>
    <row r="12145" spans="2:3" hidden="1">
      <c r="B12145" s="2"/>
      <c r="C12145" s="2"/>
    </row>
    <row r="12146" spans="2:3" hidden="1">
      <c r="B12146" s="2"/>
      <c r="C12146" s="2"/>
    </row>
    <row r="12147" spans="2:3" hidden="1">
      <c r="B12147" s="2"/>
      <c r="C12147" s="2"/>
    </row>
    <row r="12148" spans="2:3" hidden="1">
      <c r="B12148" s="2"/>
      <c r="C12148" s="2"/>
    </row>
    <row r="12149" spans="2:3" hidden="1">
      <c r="B12149" s="2"/>
      <c r="C12149" s="2"/>
    </row>
    <row r="12150" spans="2:3" hidden="1">
      <c r="B12150" s="2"/>
      <c r="C12150" s="2"/>
    </row>
    <row r="12151" spans="2:3" hidden="1">
      <c r="B12151" s="2"/>
      <c r="C12151" s="2"/>
    </row>
    <row r="12152" spans="2:3" hidden="1">
      <c r="B12152" s="2"/>
      <c r="C12152" s="2"/>
    </row>
    <row r="12153" spans="2:3" hidden="1">
      <c r="B12153" s="2"/>
      <c r="C12153" s="2"/>
    </row>
    <row r="12154" spans="2:3" hidden="1">
      <c r="B12154" s="2"/>
      <c r="C12154" s="2"/>
    </row>
    <row r="12155" spans="2:3" hidden="1">
      <c r="B12155" s="2"/>
      <c r="C12155" s="2"/>
    </row>
    <row r="12156" spans="2:3" hidden="1">
      <c r="B12156" s="2"/>
      <c r="C12156" s="2"/>
    </row>
    <row r="12157" spans="2:3" hidden="1">
      <c r="B12157" s="2"/>
      <c r="C12157" s="2"/>
    </row>
    <row r="12158" spans="2:3" hidden="1">
      <c r="B12158" s="2"/>
      <c r="C12158" s="2"/>
    </row>
    <row r="12159" spans="2:3" hidden="1">
      <c r="B12159" s="2"/>
      <c r="C12159" s="2"/>
    </row>
    <row r="12160" spans="2:3" hidden="1">
      <c r="B12160" s="2"/>
      <c r="C12160" s="2"/>
    </row>
    <row r="12161" spans="2:3" hidden="1">
      <c r="B12161" s="2"/>
      <c r="C12161" s="2"/>
    </row>
    <row r="12162" spans="2:3" hidden="1">
      <c r="B12162" s="2"/>
      <c r="C12162" s="2"/>
    </row>
    <row r="12163" spans="2:3" hidden="1">
      <c r="B12163" s="2"/>
      <c r="C12163" s="2"/>
    </row>
    <row r="12164" spans="2:3" hidden="1">
      <c r="B12164" s="2"/>
      <c r="C12164" s="2"/>
    </row>
    <row r="12165" spans="2:3" hidden="1">
      <c r="B12165" s="2"/>
      <c r="C12165" s="2"/>
    </row>
    <row r="12166" spans="2:3" hidden="1">
      <c r="B12166" s="2"/>
      <c r="C12166" s="2"/>
    </row>
    <row r="12167" spans="2:3" hidden="1">
      <c r="B12167" s="2"/>
      <c r="C12167" s="2"/>
    </row>
    <row r="12168" spans="2:3" hidden="1">
      <c r="B12168" s="2"/>
      <c r="C12168" s="2"/>
    </row>
    <row r="12169" spans="2:3" hidden="1">
      <c r="B12169" s="2"/>
      <c r="C12169" s="2"/>
    </row>
    <row r="12170" spans="2:3" hidden="1">
      <c r="B12170" s="2"/>
      <c r="C12170" s="2"/>
    </row>
    <row r="12171" spans="2:3" hidden="1">
      <c r="B12171" s="2"/>
      <c r="C12171" s="2"/>
    </row>
    <row r="12172" spans="2:3" hidden="1">
      <c r="B12172" s="2"/>
      <c r="C12172" s="2"/>
    </row>
    <row r="12173" spans="2:3" hidden="1">
      <c r="B12173" s="2"/>
      <c r="C12173" s="2"/>
    </row>
    <row r="12174" spans="2:3" hidden="1">
      <c r="B12174" s="2"/>
      <c r="C12174" s="2"/>
    </row>
    <row r="12175" spans="2:3" hidden="1">
      <c r="B12175" s="2"/>
      <c r="C12175" s="2"/>
    </row>
    <row r="12176" spans="2:3" hidden="1">
      <c r="B12176" s="2"/>
      <c r="C12176" s="2"/>
    </row>
    <row r="12177" spans="2:3" hidden="1">
      <c r="B12177" s="2"/>
      <c r="C12177" s="2"/>
    </row>
    <row r="12178" spans="2:3" hidden="1">
      <c r="B12178" s="2"/>
      <c r="C12178" s="2"/>
    </row>
    <row r="12179" spans="2:3" hidden="1">
      <c r="B12179" s="2"/>
      <c r="C12179" s="2"/>
    </row>
    <row r="12180" spans="2:3" hidden="1">
      <c r="B12180" s="2"/>
      <c r="C12180" s="2"/>
    </row>
    <row r="12181" spans="2:3" hidden="1">
      <c r="B12181" s="2"/>
      <c r="C12181" s="2"/>
    </row>
    <row r="12182" spans="2:3" hidden="1">
      <c r="B12182" s="2"/>
      <c r="C12182" s="2"/>
    </row>
    <row r="12183" spans="2:3" hidden="1">
      <c r="B12183" s="2"/>
      <c r="C12183" s="2"/>
    </row>
    <row r="12184" spans="2:3" hidden="1">
      <c r="B12184" s="2"/>
      <c r="C12184" s="2"/>
    </row>
    <row r="12185" spans="2:3" hidden="1">
      <c r="B12185" s="2"/>
      <c r="C12185" s="2"/>
    </row>
    <row r="12186" spans="2:3" hidden="1">
      <c r="B12186" s="2"/>
      <c r="C12186" s="2"/>
    </row>
    <row r="12187" spans="2:3" hidden="1">
      <c r="B12187" s="2"/>
      <c r="C12187" s="2"/>
    </row>
    <row r="12188" spans="2:3" hidden="1">
      <c r="B12188" s="2"/>
      <c r="C12188" s="2"/>
    </row>
    <row r="12189" spans="2:3" hidden="1">
      <c r="B12189" s="2"/>
      <c r="C12189" s="2"/>
    </row>
    <row r="12190" spans="2:3" hidden="1">
      <c r="B12190" s="2"/>
      <c r="C12190" s="2"/>
    </row>
    <row r="12191" spans="2:3" hidden="1">
      <c r="B12191" s="2"/>
      <c r="C12191" s="2"/>
    </row>
    <row r="12192" spans="2:3" hidden="1">
      <c r="B12192" s="2"/>
      <c r="C12192" s="2"/>
    </row>
    <row r="12193" spans="2:3" hidden="1">
      <c r="B12193" s="2"/>
      <c r="C12193" s="2"/>
    </row>
    <row r="12194" spans="2:3" hidden="1">
      <c r="B12194" s="2"/>
      <c r="C12194" s="2"/>
    </row>
    <row r="12195" spans="2:3" hidden="1">
      <c r="B12195" s="2"/>
      <c r="C12195" s="2"/>
    </row>
    <row r="12196" spans="2:3" hidden="1">
      <c r="B12196" s="2"/>
      <c r="C12196" s="2"/>
    </row>
    <row r="12197" spans="2:3" hidden="1">
      <c r="B12197" s="2"/>
      <c r="C12197" s="2"/>
    </row>
    <row r="12198" spans="2:3" hidden="1">
      <c r="B12198" s="2"/>
      <c r="C12198" s="2"/>
    </row>
    <row r="12199" spans="2:3" hidden="1">
      <c r="B12199" s="2"/>
      <c r="C12199" s="2"/>
    </row>
    <row r="12200" spans="2:3" hidden="1">
      <c r="B12200" s="2"/>
      <c r="C12200" s="2"/>
    </row>
    <row r="12201" spans="2:3" hidden="1">
      <c r="B12201" s="2"/>
      <c r="C12201" s="2"/>
    </row>
    <row r="12202" spans="2:3" hidden="1">
      <c r="B12202" s="2"/>
      <c r="C12202" s="2"/>
    </row>
    <row r="12203" spans="2:3" hidden="1">
      <c r="B12203" s="2"/>
      <c r="C12203" s="2"/>
    </row>
    <row r="12204" spans="2:3" hidden="1">
      <c r="B12204" s="2"/>
      <c r="C12204" s="2"/>
    </row>
    <row r="12205" spans="2:3" hidden="1">
      <c r="B12205" s="2"/>
      <c r="C12205" s="2"/>
    </row>
    <row r="12206" spans="2:3" hidden="1">
      <c r="B12206" s="2"/>
      <c r="C12206" s="2"/>
    </row>
    <row r="12207" spans="2:3" hidden="1">
      <c r="B12207" s="2"/>
      <c r="C12207" s="2"/>
    </row>
    <row r="12208" spans="2:3" hidden="1">
      <c r="B12208" s="2"/>
      <c r="C12208" s="2"/>
    </row>
    <row r="12209" spans="2:3" hidden="1">
      <c r="B12209" s="2"/>
      <c r="C12209" s="2"/>
    </row>
    <row r="12210" spans="2:3" hidden="1">
      <c r="B12210" s="2"/>
      <c r="C12210" s="2"/>
    </row>
    <row r="12211" spans="2:3" hidden="1">
      <c r="B12211" s="2"/>
      <c r="C12211" s="2"/>
    </row>
    <row r="12212" spans="2:3" hidden="1">
      <c r="B12212" s="2"/>
      <c r="C12212" s="2"/>
    </row>
    <row r="12213" spans="2:3" hidden="1">
      <c r="B12213" s="2"/>
      <c r="C12213" s="2"/>
    </row>
    <row r="12214" spans="2:3" hidden="1">
      <c r="B12214" s="2"/>
      <c r="C12214" s="2"/>
    </row>
    <row r="12215" spans="2:3" hidden="1">
      <c r="B12215" s="2"/>
      <c r="C12215" s="2"/>
    </row>
    <row r="12216" spans="2:3" hidden="1">
      <c r="B12216" s="2"/>
      <c r="C12216" s="2"/>
    </row>
    <row r="12217" spans="2:3" hidden="1">
      <c r="B12217" s="2"/>
      <c r="C12217" s="2"/>
    </row>
    <row r="12218" spans="2:3" hidden="1">
      <c r="B12218" s="2"/>
      <c r="C12218" s="2"/>
    </row>
    <row r="12219" spans="2:3" hidden="1">
      <c r="B12219" s="2"/>
      <c r="C12219" s="2"/>
    </row>
    <row r="12220" spans="2:3" hidden="1">
      <c r="B12220" s="2"/>
      <c r="C12220" s="2"/>
    </row>
    <row r="12221" spans="2:3" hidden="1">
      <c r="B12221" s="2"/>
      <c r="C12221" s="2"/>
    </row>
    <row r="12222" spans="2:3" hidden="1">
      <c r="B12222" s="2"/>
      <c r="C12222" s="2"/>
    </row>
    <row r="12223" spans="2:3" hidden="1">
      <c r="B12223" s="2"/>
      <c r="C12223" s="2"/>
    </row>
    <row r="12224" spans="2:3" hidden="1">
      <c r="B12224" s="2"/>
      <c r="C12224" s="2"/>
    </row>
    <row r="12225" spans="2:3" hidden="1">
      <c r="B12225" s="2"/>
      <c r="C12225" s="2"/>
    </row>
    <row r="12226" spans="2:3" hidden="1">
      <c r="B12226" s="2"/>
      <c r="C12226" s="2"/>
    </row>
    <row r="12227" spans="2:3" hidden="1">
      <c r="B12227" s="2"/>
      <c r="C12227" s="2"/>
    </row>
    <row r="12228" spans="2:3" hidden="1">
      <c r="B12228" s="2"/>
      <c r="C12228" s="2"/>
    </row>
    <row r="12229" spans="2:3" hidden="1">
      <c r="B12229" s="2"/>
      <c r="C12229" s="2"/>
    </row>
    <row r="12230" spans="2:3" hidden="1">
      <c r="B12230" s="2"/>
      <c r="C12230" s="2"/>
    </row>
    <row r="12231" spans="2:3" hidden="1">
      <c r="B12231" s="2"/>
      <c r="C12231" s="2"/>
    </row>
    <row r="12232" spans="2:3" hidden="1">
      <c r="B12232" s="2"/>
      <c r="C12232" s="2"/>
    </row>
    <row r="12233" spans="2:3" hidden="1">
      <c r="B12233" s="2"/>
      <c r="C12233" s="2"/>
    </row>
    <row r="12234" spans="2:3" hidden="1">
      <c r="B12234" s="2"/>
      <c r="C12234" s="2"/>
    </row>
    <row r="12235" spans="2:3" hidden="1">
      <c r="B12235" s="2"/>
      <c r="C12235" s="2"/>
    </row>
    <row r="12236" spans="2:3" hidden="1">
      <c r="B12236" s="2"/>
      <c r="C12236" s="2"/>
    </row>
    <row r="12237" spans="2:3" hidden="1">
      <c r="B12237" s="2"/>
      <c r="C12237" s="2"/>
    </row>
    <row r="12238" spans="2:3" hidden="1">
      <c r="B12238" s="2"/>
      <c r="C12238" s="2"/>
    </row>
    <row r="12239" spans="2:3" hidden="1">
      <c r="B12239" s="2"/>
      <c r="C12239" s="2"/>
    </row>
    <row r="12240" spans="2:3" hidden="1">
      <c r="B12240" s="2"/>
      <c r="C12240" s="2"/>
    </row>
    <row r="12241" spans="2:3" hidden="1">
      <c r="B12241" s="2"/>
      <c r="C12241" s="2"/>
    </row>
    <row r="12242" spans="2:3" hidden="1">
      <c r="B12242" s="2"/>
      <c r="C12242" s="2"/>
    </row>
    <row r="12243" spans="2:3" hidden="1">
      <c r="B12243" s="2"/>
      <c r="C12243" s="2"/>
    </row>
    <row r="12244" spans="2:3" hidden="1">
      <c r="B12244" s="2"/>
      <c r="C12244" s="2"/>
    </row>
    <row r="12245" spans="2:3" hidden="1">
      <c r="B12245" s="2"/>
      <c r="C12245" s="2"/>
    </row>
    <row r="12246" spans="2:3" hidden="1">
      <c r="B12246" s="2"/>
      <c r="C12246" s="2"/>
    </row>
    <row r="12247" spans="2:3" hidden="1">
      <c r="B12247" s="2"/>
      <c r="C12247" s="2"/>
    </row>
    <row r="12248" spans="2:3" hidden="1">
      <c r="B12248" s="2"/>
      <c r="C12248" s="2"/>
    </row>
    <row r="12249" spans="2:3" hidden="1">
      <c r="B12249" s="2"/>
      <c r="C12249" s="2"/>
    </row>
    <row r="12250" spans="2:3" hidden="1">
      <c r="B12250" s="2"/>
      <c r="C12250" s="2"/>
    </row>
    <row r="12251" spans="2:3" hidden="1">
      <c r="B12251" s="2"/>
      <c r="C12251" s="2"/>
    </row>
    <row r="12252" spans="2:3" hidden="1">
      <c r="B12252" s="2"/>
      <c r="C12252" s="2"/>
    </row>
    <row r="12253" spans="2:3" hidden="1">
      <c r="B12253" s="2"/>
      <c r="C12253" s="2"/>
    </row>
    <row r="12254" spans="2:3" hidden="1">
      <c r="B12254" s="2"/>
      <c r="C12254" s="2"/>
    </row>
    <row r="12255" spans="2:3" hidden="1">
      <c r="B12255" s="2"/>
      <c r="C12255" s="2"/>
    </row>
    <row r="12256" spans="2:3" hidden="1">
      <c r="B12256" s="2"/>
      <c r="C12256" s="2"/>
    </row>
    <row r="12257" spans="2:3" hidden="1">
      <c r="B12257" s="2"/>
      <c r="C12257" s="2"/>
    </row>
    <row r="12258" spans="2:3" hidden="1">
      <c r="B12258" s="2"/>
      <c r="C12258" s="2"/>
    </row>
    <row r="12259" spans="2:3" hidden="1">
      <c r="B12259" s="2"/>
      <c r="C12259" s="2"/>
    </row>
    <row r="12260" spans="2:3" hidden="1">
      <c r="B12260" s="2"/>
      <c r="C12260" s="2"/>
    </row>
    <row r="12261" spans="2:3" hidden="1">
      <c r="B12261" s="2"/>
      <c r="C12261" s="2"/>
    </row>
    <row r="12262" spans="2:3" hidden="1">
      <c r="B12262" s="2"/>
      <c r="C12262" s="2"/>
    </row>
    <row r="12263" spans="2:3" hidden="1">
      <c r="B12263" s="2"/>
      <c r="C12263" s="2"/>
    </row>
    <row r="12264" spans="2:3" hidden="1">
      <c r="B12264" s="2"/>
      <c r="C12264" s="2"/>
    </row>
    <row r="12265" spans="2:3" hidden="1">
      <c r="B12265" s="2"/>
      <c r="C12265" s="2"/>
    </row>
    <row r="12266" spans="2:3" hidden="1">
      <c r="B12266" s="2"/>
      <c r="C12266" s="2"/>
    </row>
    <row r="12267" spans="2:3" hidden="1">
      <c r="B12267" s="2"/>
      <c r="C12267" s="2"/>
    </row>
    <row r="12268" spans="2:3" hidden="1">
      <c r="B12268" s="2"/>
      <c r="C12268" s="2"/>
    </row>
    <row r="12269" spans="2:3" hidden="1">
      <c r="B12269" s="2"/>
      <c r="C12269" s="2"/>
    </row>
    <row r="12270" spans="2:3" hidden="1">
      <c r="B12270" s="2"/>
      <c r="C12270" s="2"/>
    </row>
    <row r="12271" spans="2:3" hidden="1">
      <c r="B12271" s="2"/>
      <c r="C12271" s="2"/>
    </row>
    <row r="12272" spans="2:3" hidden="1">
      <c r="B12272" s="2"/>
      <c r="C12272" s="2"/>
    </row>
    <row r="12273" spans="2:3" hidden="1">
      <c r="B12273" s="2"/>
      <c r="C12273" s="2"/>
    </row>
    <row r="12274" spans="2:3" hidden="1">
      <c r="B12274" s="2"/>
      <c r="C12274" s="2"/>
    </row>
    <row r="12275" spans="2:3" hidden="1">
      <c r="B12275" s="2"/>
      <c r="C12275" s="2"/>
    </row>
    <row r="12276" spans="2:3" hidden="1">
      <c r="B12276" s="2"/>
      <c r="C12276" s="2"/>
    </row>
    <row r="12277" spans="2:3" hidden="1">
      <c r="B12277" s="2"/>
      <c r="C12277" s="2"/>
    </row>
    <row r="12278" spans="2:3" hidden="1">
      <c r="B12278" s="2"/>
      <c r="C12278" s="2"/>
    </row>
    <row r="12279" spans="2:3" hidden="1">
      <c r="B12279" s="2"/>
      <c r="C12279" s="2"/>
    </row>
    <row r="12280" spans="2:3" hidden="1">
      <c r="B12280" s="2"/>
      <c r="C12280" s="2"/>
    </row>
    <row r="12281" spans="2:3" hidden="1">
      <c r="B12281" s="2"/>
      <c r="C12281" s="2"/>
    </row>
    <row r="12282" spans="2:3" hidden="1">
      <c r="B12282" s="2"/>
      <c r="C12282" s="2"/>
    </row>
    <row r="12283" spans="2:3" hidden="1">
      <c r="B12283" s="2"/>
      <c r="C12283" s="2"/>
    </row>
    <row r="12284" spans="2:3" hidden="1">
      <c r="B12284" s="2"/>
      <c r="C12284" s="2"/>
    </row>
    <row r="12285" spans="2:3" hidden="1">
      <c r="B12285" s="2"/>
      <c r="C12285" s="2"/>
    </row>
    <row r="12286" spans="2:3" hidden="1">
      <c r="B12286" s="2"/>
      <c r="C12286" s="2"/>
    </row>
    <row r="12287" spans="2:3" hidden="1">
      <c r="B12287" s="2"/>
      <c r="C12287" s="2"/>
    </row>
    <row r="12288" spans="2:3" hidden="1">
      <c r="B12288" s="2"/>
      <c r="C12288" s="2"/>
    </row>
    <row r="12289" spans="2:3" hidden="1">
      <c r="B12289" s="2"/>
      <c r="C12289" s="2"/>
    </row>
    <row r="12290" spans="2:3" hidden="1">
      <c r="B12290" s="2"/>
      <c r="C12290" s="2"/>
    </row>
    <row r="12291" spans="2:3" hidden="1">
      <c r="B12291" s="2"/>
      <c r="C12291" s="2"/>
    </row>
    <row r="12292" spans="2:3" hidden="1">
      <c r="B12292" s="2"/>
      <c r="C12292" s="2"/>
    </row>
    <row r="12293" spans="2:3" hidden="1">
      <c r="B12293" s="2"/>
      <c r="C12293" s="2"/>
    </row>
    <row r="12294" spans="2:3" hidden="1">
      <c r="B12294" s="2"/>
      <c r="C12294" s="2"/>
    </row>
    <row r="12295" spans="2:3" hidden="1">
      <c r="B12295" s="2"/>
      <c r="C12295" s="2"/>
    </row>
    <row r="12296" spans="2:3" hidden="1">
      <c r="B12296" s="2"/>
      <c r="C12296" s="2"/>
    </row>
    <row r="12297" spans="2:3" hidden="1">
      <c r="B12297" s="2"/>
      <c r="C12297" s="2"/>
    </row>
    <row r="12298" spans="2:3" hidden="1">
      <c r="B12298" s="2"/>
      <c r="C12298" s="2"/>
    </row>
    <row r="12299" spans="2:3" hidden="1">
      <c r="B12299" s="2"/>
      <c r="C12299" s="2"/>
    </row>
    <row r="12300" spans="2:3" hidden="1">
      <c r="B12300" s="2"/>
      <c r="C12300" s="2"/>
    </row>
    <row r="12301" spans="2:3" hidden="1">
      <c r="B12301" s="2"/>
      <c r="C12301" s="2"/>
    </row>
    <row r="12302" spans="2:3" hidden="1">
      <c r="B12302" s="2"/>
      <c r="C12302" s="2"/>
    </row>
    <row r="12303" spans="2:3" hidden="1">
      <c r="B12303" s="2"/>
      <c r="C12303" s="2"/>
    </row>
    <row r="12304" spans="2:3" hidden="1">
      <c r="B12304" s="2"/>
      <c r="C12304" s="2"/>
    </row>
    <row r="12305" spans="2:3" hidden="1">
      <c r="B12305" s="2"/>
      <c r="C12305" s="2"/>
    </row>
    <row r="12306" spans="2:3" hidden="1">
      <c r="B12306" s="2"/>
      <c r="C12306" s="2"/>
    </row>
    <row r="12307" spans="2:3" hidden="1">
      <c r="B12307" s="2"/>
      <c r="C12307" s="2"/>
    </row>
    <row r="12308" spans="2:3" hidden="1">
      <c r="B12308" s="2"/>
      <c r="C12308" s="2"/>
    </row>
    <row r="12309" spans="2:3" hidden="1">
      <c r="B12309" s="2"/>
      <c r="C12309" s="2"/>
    </row>
    <row r="12310" spans="2:3" hidden="1">
      <c r="B12310" s="2"/>
      <c r="C12310" s="2"/>
    </row>
    <row r="12311" spans="2:3" hidden="1">
      <c r="B12311" s="2"/>
      <c r="C12311" s="2"/>
    </row>
    <row r="12312" spans="2:3" hidden="1">
      <c r="B12312" s="2"/>
      <c r="C12312" s="2"/>
    </row>
    <row r="12313" spans="2:3" hidden="1">
      <c r="B12313" s="2"/>
      <c r="C12313" s="2"/>
    </row>
    <row r="12314" spans="2:3" hidden="1">
      <c r="B12314" s="2"/>
      <c r="C12314" s="2"/>
    </row>
    <row r="12315" spans="2:3" hidden="1">
      <c r="B12315" s="2"/>
      <c r="C12315" s="2"/>
    </row>
    <row r="12316" spans="2:3" hidden="1">
      <c r="B12316" s="2"/>
      <c r="C12316" s="2"/>
    </row>
    <row r="12317" spans="2:3" hidden="1">
      <c r="B12317" s="2"/>
      <c r="C12317" s="2"/>
    </row>
    <row r="12318" spans="2:3" hidden="1">
      <c r="B12318" s="2"/>
      <c r="C12318" s="2"/>
    </row>
    <row r="12319" spans="2:3" hidden="1">
      <c r="B12319" s="2"/>
      <c r="C12319" s="2"/>
    </row>
    <row r="12320" spans="2:3" hidden="1">
      <c r="B12320" s="2"/>
      <c r="C12320" s="2"/>
    </row>
    <row r="12321" spans="2:3" hidden="1">
      <c r="B12321" s="2"/>
      <c r="C12321" s="2"/>
    </row>
    <row r="12322" spans="2:3" hidden="1">
      <c r="B12322" s="2"/>
      <c r="C12322" s="2"/>
    </row>
    <row r="12323" spans="2:3" hidden="1">
      <c r="B12323" s="2"/>
      <c r="C12323" s="2"/>
    </row>
    <row r="12324" spans="2:3" hidden="1">
      <c r="B12324" s="2"/>
      <c r="C12324" s="2"/>
    </row>
    <row r="12325" spans="2:3" hidden="1">
      <c r="B12325" s="2"/>
      <c r="C12325" s="2"/>
    </row>
    <row r="12326" spans="2:3" hidden="1">
      <c r="B12326" s="2"/>
      <c r="C12326" s="2"/>
    </row>
    <row r="12327" spans="2:3" hidden="1">
      <c r="B12327" s="2"/>
      <c r="C12327" s="2"/>
    </row>
    <row r="12328" spans="2:3" hidden="1">
      <c r="B12328" s="2"/>
      <c r="C12328" s="2"/>
    </row>
    <row r="12329" spans="2:3" hidden="1">
      <c r="B12329" s="2"/>
      <c r="C12329" s="2"/>
    </row>
    <row r="12330" spans="2:3" hidden="1">
      <c r="B12330" s="2"/>
      <c r="C12330" s="2"/>
    </row>
    <row r="12331" spans="2:3" hidden="1">
      <c r="B12331" s="2"/>
      <c r="C12331" s="2"/>
    </row>
    <row r="12332" spans="2:3" hidden="1">
      <c r="B12332" s="2"/>
      <c r="C12332" s="2"/>
    </row>
    <row r="12333" spans="2:3" hidden="1">
      <c r="B12333" s="2"/>
      <c r="C12333" s="2"/>
    </row>
    <row r="12334" spans="2:3" hidden="1">
      <c r="B12334" s="2"/>
      <c r="C12334" s="2"/>
    </row>
    <row r="12335" spans="2:3" hidden="1">
      <c r="B12335" s="2"/>
      <c r="C12335" s="2"/>
    </row>
    <row r="12336" spans="2:3" hidden="1">
      <c r="B12336" s="2"/>
      <c r="C12336" s="2"/>
    </row>
    <row r="12337" spans="2:3" hidden="1">
      <c r="B12337" s="2"/>
      <c r="C12337" s="2"/>
    </row>
    <row r="12338" spans="2:3" hidden="1">
      <c r="B12338" s="2"/>
      <c r="C12338" s="2"/>
    </row>
    <row r="12339" spans="2:3" hidden="1">
      <c r="B12339" s="2"/>
      <c r="C12339" s="2"/>
    </row>
    <row r="12340" spans="2:3" hidden="1">
      <c r="B12340" s="2"/>
      <c r="C12340" s="2"/>
    </row>
    <row r="12341" spans="2:3" hidden="1">
      <c r="B12341" s="2"/>
      <c r="C12341" s="2"/>
    </row>
    <row r="12342" spans="2:3" hidden="1">
      <c r="B12342" s="2"/>
      <c r="C12342" s="2"/>
    </row>
    <row r="12343" spans="2:3" hidden="1">
      <c r="B12343" s="2"/>
      <c r="C12343" s="2"/>
    </row>
    <row r="12344" spans="2:3" hidden="1">
      <c r="B12344" s="2"/>
      <c r="C12344" s="2"/>
    </row>
    <row r="12345" spans="2:3" hidden="1">
      <c r="B12345" s="2"/>
      <c r="C12345" s="2"/>
    </row>
    <row r="12346" spans="2:3" hidden="1">
      <c r="B12346" s="2"/>
      <c r="C12346" s="2"/>
    </row>
    <row r="12347" spans="2:3" hidden="1">
      <c r="B12347" s="2"/>
      <c r="C12347" s="2"/>
    </row>
    <row r="12348" spans="2:3" hidden="1">
      <c r="B12348" s="2"/>
      <c r="C12348" s="2"/>
    </row>
    <row r="12349" spans="2:3" hidden="1">
      <c r="B12349" s="2"/>
      <c r="C12349" s="2"/>
    </row>
    <row r="12350" spans="2:3" hidden="1">
      <c r="B12350" s="2"/>
      <c r="C12350" s="2"/>
    </row>
    <row r="12351" spans="2:3" hidden="1">
      <c r="B12351" s="2"/>
      <c r="C12351" s="2"/>
    </row>
    <row r="12352" spans="2:3" hidden="1">
      <c r="B12352" s="2"/>
      <c r="C12352" s="2"/>
    </row>
    <row r="12353" spans="2:3" hidden="1">
      <c r="B12353" s="2"/>
      <c r="C12353" s="2"/>
    </row>
    <row r="12354" spans="2:3" hidden="1">
      <c r="B12354" s="2"/>
      <c r="C12354" s="2"/>
    </row>
    <row r="12355" spans="2:3" hidden="1">
      <c r="B12355" s="2"/>
      <c r="C12355" s="2"/>
    </row>
    <row r="12356" spans="2:3" hidden="1">
      <c r="B12356" s="2"/>
      <c r="C12356" s="2"/>
    </row>
    <row r="12357" spans="2:3" hidden="1">
      <c r="B12357" s="2"/>
      <c r="C12357" s="2"/>
    </row>
    <row r="12358" spans="2:3" hidden="1">
      <c r="B12358" s="2"/>
      <c r="C12358" s="2"/>
    </row>
    <row r="12359" spans="2:3" hidden="1">
      <c r="B12359" s="2"/>
      <c r="C12359" s="2"/>
    </row>
    <row r="12360" spans="2:3" hidden="1">
      <c r="B12360" s="2"/>
      <c r="C12360" s="2"/>
    </row>
    <row r="12361" spans="2:3" hidden="1">
      <c r="B12361" s="2"/>
      <c r="C12361" s="2"/>
    </row>
    <row r="12362" spans="2:3" hidden="1">
      <c r="B12362" s="2"/>
      <c r="C12362" s="2"/>
    </row>
    <row r="12363" spans="2:3" hidden="1">
      <c r="B12363" s="2"/>
      <c r="C12363" s="2"/>
    </row>
    <row r="12364" spans="2:3" hidden="1">
      <c r="B12364" s="2"/>
      <c r="C12364" s="2"/>
    </row>
    <row r="12365" spans="2:3" hidden="1">
      <c r="B12365" s="2"/>
      <c r="C12365" s="2"/>
    </row>
    <row r="12366" spans="2:3" hidden="1">
      <c r="B12366" s="2"/>
      <c r="C12366" s="2"/>
    </row>
    <row r="12367" spans="2:3" hidden="1">
      <c r="B12367" s="2"/>
      <c r="C12367" s="2"/>
    </row>
    <row r="12368" spans="2:3" hidden="1">
      <c r="B12368" s="2"/>
      <c r="C12368" s="2"/>
    </row>
    <row r="12369" spans="2:3" hidden="1">
      <c r="B12369" s="2"/>
      <c r="C12369" s="2"/>
    </row>
    <row r="12370" spans="2:3" hidden="1">
      <c r="B12370" s="2"/>
      <c r="C12370" s="2"/>
    </row>
    <row r="12371" spans="2:3" hidden="1">
      <c r="B12371" s="2"/>
      <c r="C12371" s="2"/>
    </row>
    <row r="12372" spans="2:3" hidden="1">
      <c r="B12372" s="2"/>
      <c r="C12372" s="2"/>
    </row>
    <row r="12373" spans="2:3" hidden="1">
      <c r="B12373" s="2"/>
      <c r="C12373" s="2"/>
    </row>
    <row r="12374" spans="2:3" hidden="1">
      <c r="B12374" s="2"/>
      <c r="C12374" s="2"/>
    </row>
    <row r="12375" spans="2:3" hidden="1">
      <c r="B12375" s="2"/>
      <c r="C12375" s="2"/>
    </row>
    <row r="12376" spans="2:3" hidden="1">
      <c r="B12376" s="2"/>
      <c r="C12376" s="2"/>
    </row>
    <row r="12377" spans="2:3" hidden="1">
      <c r="B12377" s="2"/>
      <c r="C12377" s="2"/>
    </row>
    <row r="12378" spans="2:3" hidden="1">
      <c r="B12378" s="2"/>
      <c r="C12378" s="2"/>
    </row>
    <row r="12379" spans="2:3" hidden="1">
      <c r="B12379" s="2"/>
      <c r="C12379" s="2"/>
    </row>
    <row r="12380" spans="2:3" hidden="1">
      <c r="B12380" s="2"/>
      <c r="C12380" s="2"/>
    </row>
    <row r="12381" spans="2:3" hidden="1">
      <c r="B12381" s="2"/>
      <c r="C12381" s="2"/>
    </row>
    <row r="12382" spans="2:3" hidden="1">
      <c r="B12382" s="2"/>
      <c r="C12382" s="2"/>
    </row>
    <row r="12383" spans="2:3" hidden="1">
      <c r="B12383" s="2"/>
      <c r="C12383" s="2"/>
    </row>
    <row r="12384" spans="2:3" hidden="1">
      <c r="B12384" s="2"/>
      <c r="C12384" s="2"/>
    </row>
    <row r="12385" spans="2:3" hidden="1">
      <c r="B12385" s="2"/>
      <c r="C12385" s="2"/>
    </row>
    <row r="12386" spans="2:3" hidden="1">
      <c r="B12386" s="2"/>
      <c r="C12386" s="2"/>
    </row>
    <row r="12387" spans="2:3" hidden="1">
      <c r="B12387" s="2"/>
      <c r="C12387" s="2"/>
    </row>
    <row r="12388" spans="2:3" hidden="1">
      <c r="B12388" s="2"/>
      <c r="C12388" s="2"/>
    </row>
    <row r="12389" spans="2:3" hidden="1">
      <c r="B12389" s="2"/>
      <c r="C12389" s="2"/>
    </row>
    <row r="12390" spans="2:3" hidden="1">
      <c r="B12390" s="2"/>
      <c r="C12390" s="2"/>
    </row>
    <row r="12391" spans="2:3" hidden="1">
      <c r="B12391" s="2"/>
      <c r="C12391" s="2"/>
    </row>
    <row r="12392" spans="2:3" hidden="1">
      <c r="B12392" s="2"/>
      <c r="C12392" s="2"/>
    </row>
    <row r="12393" spans="2:3" hidden="1">
      <c r="B12393" s="2"/>
      <c r="C12393" s="2"/>
    </row>
    <row r="12394" spans="2:3" hidden="1">
      <c r="B12394" s="2"/>
      <c r="C12394" s="2"/>
    </row>
    <row r="12395" spans="2:3" hidden="1">
      <c r="B12395" s="2"/>
      <c r="C12395" s="2"/>
    </row>
    <row r="12396" spans="2:3" hidden="1">
      <c r="B12396" s="2"/>
      <c r="C12396" s="2"/>
    </row>
    <row r="12397" spans="2:3" hidden="1">
      <c r="B12397" s="2"/>
      <c r="C12397" s="2"/>
    </row>
    <row r="12398" spans="2:3" hidden="1">
      <c r="B12398" s="2"/>
      <c r="C12398" s="2"/>
    </row>
    <row r="12399" spans="2:3" hidden="1">
      <c r="B12399" s="2"/>
      <c r="C12399" s="2"/>
    </row>
    <row r="12400" spans="2:3" hidden="1">
      <c r="B12400" s="2"/>
      <c r="C12400" s="2"/>
    </row>
    <row r="12401" spans="2:3" hidden="1">
      <c r="B12401" s="2"/>
      <c r="C12401" s="2"/>
    </row>
    <row r="12402" spans="2:3" hidden="1">
      <c r="B12402" s="2"/>
      <c r="C12402" s="2"/>
    </row>
    <row r="12403" spans="2:3" hidden="1">
      <c r="B12403" s="2"/>
      <c r="C12403" s="2"/>
    </row>
    <row r="12404" spans="2:3" hidden="1">
      <c r="B12404" s="2"/>
      <c r="C12404" s="2"/>
    </row>
    <row r="12405" spans="2:3" hidden="1">
      <c r="B12405" s="2"/>
      <c r="C12405" s="2"/>
    </row>
    <row r="12406" spans="2:3" hidden="1">
      <c r="B12406" s="2"/>
      <c r="C12406" s="2"/>
    </row>
    <row r="12407" spans="2:3" hidden="1">
      <c r="B12407" s="2"/>
      <c r="C12407" s="2"/>
    </row>
    <row r="12408" spans="2:3" hidden="1">
      <c r="B12408" s="2"/>
      <c r="C12408" s="2"/>
    </row>
    <row r="12409" spans="2:3" hidden="1">
      <c r="B12409" s="2"/>
      <c r="C12409" s="2"/>
    </row>
    <row r="12410" spans="2:3" hidden="1">
      <c r="B12410" s="2"/>
      <c r="C12410" s="2"/>
    </row>
    <row r="12411" spans="2:3" hidden="1">
      <c r="B12411" s="2"/>
      <c r="C12411" s="2"/>
    </row>
    <row r="12412" spans="2:3" hidden="1">
      <c r="B12412" s="2"/>
      <c r="C12412" s="2"/>
    </row>
    <row r="12413" spans="2:3" hidden="1">
      <c r="B12413" s="2"/>
      <c r="C12413" s="2"/>
    </row>
    <row r="12414" spans="2:3" hidden="1">
      <c r="B12414" s="2"/>
      <c r="C12414" s="2"/>
    </row>
    <row r="12415" spans="2:3" hidden="1">
      <c r="B12415" s="2"/>
      <c r="C12415" s="2"/>
    </row>
    <row r="12416" spans="2:3" hidden="1">
      <c r="B12416" s="2"/>
      <c r="C12416" s="2"/>
    </row>
    <row r="12417" spans="2:3" hidden="1">
      <c r="B12417" s="2"/>
      <c r="C12417" s="2"/>
    </row>
    <row r="12418" spans="2:3" hidden="1">
      <c r="B12418" s="2"/>
      <c r="C12418" s="2"/>
    </row>
    <row r="12419" spans="2:3" hidden="1">
      <c r="B12419" s="2"/>
      <c r="C12419" s="2"/>
    </row>
    <row r="12420" spans="2:3" hidden="1">
      <c r="B12420" s="2"/>
      <c r="C12420" s="2"/>
    </row>
    <row r="12421" spans="2:3" hidden="1">
      <c r="B12421" s="2"/>
      <c r="C12421" s="2"/>
    </row>
    <row r="12422" spans="2:3" hidden="1">
      <c r="B12422" s="2"/>
      <c r="C12422" s="2"/>
    </row>
    <row r="12423" spans="2:3" hidden="1">
      <c r="B12423" s="2"/>
      <c r="C12423" s="2"/>
    </row>
    <row r="12424" spans="2:3" hidden="1">
      <c r="B12424" s="2"/>
      <c r="C12424" s="2"/>
    </row>
    <row r="12425" spans="2:3" hidden="1">
      <c r="B12425" s="2"/>
      <c r="C12425" s="2"/>
    </row>
    <row r="12426" spans="2:3" hidden="1">
      <c r="B12426" s="2"/>
      <c r="C12426" s="2"/>
    </row>
    <row r="12427" spans="2:3" hidden="1">
      <c r="B12427" s="2"/>
      <c r="C12427" s="2"/>
    </row>
    <row r="12428" spans="2:3" hidden="1">
      <c r="B12428" s="2"/>
      <c r="C12428" s="2"/>
    </row>
    <row r="12429" spans="2:3" hidden="1">
      <c r="B12429" s="2"/>
      <c r="C12429" s="2"/>
    </row>
    <row r="12430" spans="2:3" hidden="1">
      <c r="B12430" s="2"/>
      <c r="C12430" s="2"/>
    </row>
    <row r="12431" spans="2:3" hidden="1">
      <c r="B12431" s="2"/>
      <c r="C12431" s="2"/>
    </row>
    <row r="12432" spans="2:3" hidden="1">
      <c r="B12432" s="2"/>
      <c r="C12432" s="2"/>
    </row>
    <row r="12433" spans="2:3" hidden="1">
      <c r="B12433" s="2"/>
      <c r="C12433" s="2"/>
    </row>
    <row r="12434" spans="2:3" hidden="1">
      <c r="B12434" s="2"/>
      <c r="C12434" s="2"/>
    </row>
    <row r="12435" spans="2:3" hidden="1">
      <c r="B12435" s="2"/>
      <c r="C12435" s="2"/>
    </row>
    <row r="12436" spans="2:3" hidden="1">
      <c r="B12436" s="2"/>
      <c r="C12436" s="2"/>
    </row>
    <row r="12437" spans="2:3" hidden="1">
      <c r="B12437" s="2"/>
      <c r="C12437" s="2"/>
    </row>
    <row r="12438" spans="2:3" hidden="1">
      <c r="B12438" s="2"/>
      <c r="C12438" s="2"/>
    </row>
    <row r="12439" spans="2:3" hidden="1">
      <c r="B12439" s="2"/>
      <c r="C12439" s="2"/>
    </row>
    <row r="12440" spans="2:3" hidden="1">
      <c r="B12440" s="2"/>
      <c r="C12440" s="2"/>
    </row>
    <row r="12441" spans="2:3" hidden="1">
      <c r="B12441" s="2"/>
      <c r="C12441" s="2"/>
    </row>
    <row r="12442" spans="2:3" hidden="1">
      <c r="B12442" s="2"/>
      <c r="C12442" s="2"/>
    </row>
    <row r="12443" spans="2:3" hidden="1">
      <c r="B12443" s="2"/>
      <c r="C12443" s="2"/>
    </row>
    <row r="12444" spans="2:3" hidden="1">
      <c r="B12444" s="2"/>
      <c r="C12444" s="2"/>
    </row>
    <row r="12445" spans="2:3" hidden="1">
      <c r="B12445" s="2"/>
      <c r="C12445" s="2"/>
    </row>
    <row r="12446" spans="2:3" hidden="1">
      <c r="B12446" s="2"/>
      <c r="C12446" s="2"/>
    </row>
    <row r="12447" spans="2:3" hidden="1">
      <c r="B12447" s="2"/>
      <c r="C12447" s="2"/>
    </row>
    <row r="12448" spans="2:3" hidden="1">
      <c r="B12448" s="2"/>
      <c r="C12448" s="2"/>
    </row>
    <row r="12449" spans="2:3" hidden="1">
      <c r="B12449" s="2"/>
      <c r="C12449" s="2"/>
    </row>
    <row r="12450" spans="2:3" hidden="1">
      <c r="B12450" s="2"/>
      <c r="C12450" s="2"/>
    </row>
    <row r="12451" spans="2:3" hidden="1">
      <c r="B12451" s="2"/>
      <c r="C12451" s="2"/>
    </row>
    <row r="12452" spans="2:3" hidden="1">
      <c r="B12452" s="2"/>
      <c r="C12452" s="2"/>
    </row>
    <row r="12453" spans="2:3" hidden="1">
      <c r="B12453" s="2"/>
      <c r="C12453" s="2"/>
    </row>
    <row r="12454" spans="2:3" hidden="1">
      <c r="B12454" s="2"/>
      <c r="C12454" s="2"/>
    </row>
    <row r="12455" spans="2:3" hidden="1">
      <c r="B12455" s="2"/>
      <c r="C12455" s="2"/>
    </row>
    <row r="12456" spans="2:3" hidden="1">
      <c r="B12456" s="2"/>
      <c r="C12456" s="2"/>
    </row>
    <row r="12457" spans="2:3" hidden="1">
      <c r="B12457" s="2"/>
      <c r="C12457" s="2"/>
    </row>
    <row r="12458" spans="2:3" hidden="1">
      <c r="B12458" s="2"/>
      <c r="C12458" s="2"/>
    </row>
    <row r="12459" spans="2:3" hidden="1">
      <c r="B12459" s="2"/>
      <c r="C12459" s="2"/>
    </row>
    <row r="12460" spans="2:3" hidden="1">
      <c r="B12460" s="2"/>
      <c r="C12460" s="2"/>
    </row>
    <row r="12461" spans="2:3" hidden="1">
      <c r="B12461" s="2"/>
      <c r="C12461" s="2"/>
    </row>
    <row r="12462" spans="2:3" hidden="1">
      <c r="B12462" s="2"/>
      <c r="C12462" s="2"/>
    </row>
    <row r="12463" spans="2:3" hidden="1">
      <c r="B12463" s="2"/>
      <c r="C12463" s="2"/>
    </row>
    <row r="12464" spans="2:3" hidden="1">
      <c r="B12464" s="2"/>
      <c r="C12464" s="2"/>
    </row>
    <row r="12465" spans="2:3" hidden="1">
      <c r="B12465" s="2"/>
      <c r="C12465" s="2"/>
    </row>
    <row r="12466" spans="2:3" hidden="1">
      <c r="B12466" s="2"/>
      <c r="C12466" s="2"/>
    </row>
    <row r="12467" spans="2:3" hidden="1">
      <c r="B12467" s="2"/>
      <c r="C12467" s="2"/>
    </row>
    <row r="12468" spans="2:3" hidden="1">
      <c r="B12468" s="2"/>
      <c r="C12468" s="2"/>
    </row>
    <row r="12469" spans="2:3" hidden="1">
      <c r="B12469" s="2"/>
      <c r="C12469" s="2"/>
    </row>
    <row r="12470" spans="2:3" hidden="1">
      <c r="B12470" s="2"/>
      <c r="C12470" s="2"/>
    </row>
    <row r="12471" spans="2:3" hidden="1">
      <c r="B12471" s="2"/>
      <c r="C12471" s="2"/>
    </row>
    <row r="12472" spans="2:3" hidden="1">
      <c r="B12472" s="2"/>
      <c r="C12472" s="2"/>
    </row>
    <row r="12473" spans="2:3" hidden="1">
      <c r="B12473" s="2"/>
      <c r="C12473" s="2"/>
    </row>
    <row r="12474" spans="2:3" hidden="1">
      <c r="B12474" s="2"/>
      <c r="C12474" s="2"/>
    </row>
    <row r="12475" spans="2:3" hidden="1">
      <c r="B12475" s="2"/>
      <c r="C12475" s="2"/>
    </row>
    <row r="12476" spans="2:3" hidden="1">
      <c r="B12476" s="2"/>
      <c r="C12476" s="2"/>
    </row>
    <row r="12477" spans="2:3" hidden="1">
      <c r="B12477" s="2"/>
      <c r="C12477" s="2"/>
    </row>
    <row r="12478" spans="2:3" hidden="1">
      <c r="B12478" s="2"/>
      <c r="C12478" s="2"/>
    </row>
    <row r="12479" spans="2:3" hidden="1">
      <c r="B12479" s="2"/>
      <c r="C12479" s="2"/>
    </row>
    <row r="12480" spans="2:3" hidden="1">
      <c r="B12480" s="2"/>
      <c r="C12480" s="2"/>
    </row>
    <row r="12481" spans="2:3" hidden="1">
      <c r="B12481" s="2"/>
      <c r="C12481" s="2"/>
    </row>
    <row r="12482" spans="2:3" hidden="1">
      <c r="B12482" s="2"/>
      <c r="C12482" s="2"/>
    </row>
    <row r="12483" spans="2:3" hidden="1">
      <c r="B12483" s="2"/>
      <c r="C12483" s="2"/>
    </row>
    <row r="12484" spans="2:3" hidden="1">
      <c r="B12484" s="2"/>
      <c r="C12484" s="2"/>
    </row>
    <row r="12485" spans="2:3" hidden="1">
      <c r="B12485" s="2"/>
      <c r="C12485" s="2"/>
    </row>
    <row r="12486" spans="2:3" hidden="1">
      <c r="B12486" s="2"/>
      <c r="C12486" s="2"/>
    </row>
    <row r="12487" spans="2:3" hidden="1">
      <c r="B12487" s="2"/>
      <c r="C12487" s="2"/>
    </row>
    <row r="12488" spans="2:3" hidden="1">
      <c r="B12488" s="2"/>
      <c r="C12488" s="2"/>
    </row>
    <row r="12489" spans="2:3" hidden="1">
      <c r="B12489" s="2"/>
      <c r="C12489" s="2"/>
    </row>
    <row r="12490" spans="2:3" hidden="1">
      <c r="B12490" s="2"/>
      <c r="C12490" s="2"/>
    </row>
    <row r="12491" spans="2:3" hidden="1">
      <c r="B12491" s="2"/>
      <c r="C12491" s="2"/>
    </row>
    <row r="12492" spans="2:3" hidden="1">
      <c r="B12492" s="2"/>
      <c r="C12492" s="2"/>
    </row>
    <row r="12493" spans="2:3" hidden="1">
      <c r="B12493" s="2"/>
      <c r="C12493" s="2"/>
    </row>
    <row r="12494" spans="2:3" hidden="1">
      <c r="B12494" s="2"/>
      <c r="C12494" s="2"/>
    </row>
    <row r="12495" spans="2:3" hidden="1">
      <c r="B12495" s="2"/>
      <c r="C12495" s="2"/>
    </row>
    <row r="12496" spans="2:3" hidden="1">
      <c r="B12496" s="2"/>
      <c r="C12496" s="2"/>
    </row>
    <row r="12497" spans="2:3" hidden="1">
      <c r="B12497" s="2"/>
      <c r="C12497" s="2"/>
    </row>
    <row r="12498" spans="2:3" hidden="1">
      <c r="B12498" s="2"/>
      <c r="C12498" s="2"/>
    </row>
    <row r="12499" spans="2:3" hidden="1">
      <c r="B12499" s="2"/>
      <c r="C12499" s="2"/>
    </row>
    <row r="12500" spans="2:3" hidden="1">
      <c r="B12500" s="2"/>
      <c r="C12500" s="2"/>
    </row>
    <row r="12501" spans="2:3" hidden="1">
      <c r="B12501" s="2"/>
      <c r="C12501" s="2"/>
    </row>
    <row r="12502" spans="2:3" hidden="1">
      <c r="B12502" s="2"/>
      <c r="C12502" s="2"/>
    </row>
    <row r="12503" spans="2:3" hidden="1">
      <c r="B12503" s="2"/>
      <c r="C12503" s="2"/>
    </row>
    <row r="12504" spans="2:3" hidden="1">
      <c r="B12504" s="2"/>
      <c r="C12504" s="2"/>
    </row>
    <row r="12505" spans="2:3" hidden="1">
      <c r="B12505" s="2"/>
      <c r="C12505" s="2"/>
    </row>
    <row r="12506" spans="2:3" hidden="1">
      <c r="B12506" s="2"/>
      <c r="C12506" s="2"/>
    </row>
    <row r="12507" spans="2:3" hidden="1">
      <c r="B12507" s="2"/>
      <c r="C12507" s="2"/>
    </row>
    <row r="12508" spans="2:3" hidden="1">
      <c r="B12508" s="2"/>
      <c r="C12508" s="2"/>
    </row>
    <row r="12509" spans="2:3" hidden="1">
      <c r="B12509" s="2"/>
      <c r="C12509" s="2"/>
    </row>
    <row r="12510" spans="2:3" hidden="1">
      <c r="B12510" s="2"/>
      <c r="C12510" s="2"/>
    </row>
    <row r="12511" spans="2:3" hidden="1">
      <c r="B12511" s="2"/>
      <c r="C12511" s="2"/>
    </row>
    <row r="12512" spans="2:3" hidden="1">
      <c r="B12512" s="2"/>
      <c r="C12512" s="2"/>
    </row>
    <row r="12513" spans="2:3" hidden="1">
      <c r="B12513" s="2"/>
      <c r="C12513" s="2"/>
    </row>
    <row r="12514" spans="2:3" hidden="1">
      <c r="B12514" s="2"/>
      <c r="C12514" s="2"/>
    </row>
    <row r="12515" spans="2:3" hidden="1">
      <c r="B12515" s="2"/>
      <c r="C12515" s="2"/>
    </row>
    <row r="12516" spans="2:3" hidden="1">
      <c r="B12516" s="2"/>
      <c r="C12516" s="2"/>
    </row>
    <row r="12517" spans="2:3" hidden="1">
      <c r="B12517" s="2"/>
      <c r="C12517" s="2"/>
    </row>
    <row r="12518" spans="2:3" hidden="1">
      <c r="B12518" s="2"/>
      <c r="C12518" s="2"/>
    </row>
    <row r="12519" spans="2:3" hidden="1">
      <c r="B12519" s="2"/>
      <c r="C12519" s="2"/>
    </row>
    <row r="12520" spans="2:3" hidden="1">
      <c r="B12520" s="2"/>
      <c r="C12520" s="2"/>
    </row>
    <row r="12521" spans="2:3" hidden="1">
      <c r="B12521" s="2"/>
      <c r="C12521" s="2"/>
    </row>
    <row r="12522" spans="2:3" hidden="1">
      <c r="B12522" s="2"/>
      <c r="C12522" s="2"/>
    </row>
    <row r="12523" spans="2:3" hidden="1">
      <c r="B12523" s="2"/>
      <c r="C12523" s="2"/>
    </row>
    <row r="12524" spans="2:3" hidden="1">
      <c r="B12524" s="2"/>
      <c r="C12524" s="2"/>
    </row>
    <row r="12525" spans="2:3" hidden="1">
      <c r="B12525" s="2"/>
      <c r="C12525" s="2"/>
    </row>
    <row r="12526" spans="2:3" hidden="1">
      <c r="B12526" s="2"/>
      <c r="C12526" s="2"/>
    </row>
    <row r="12527" spans="2:3" hidden="1">
      <c r="B12527" s="2"/>
      <c r="C12527" s="2"/>
    </row>
    <row r="12528" spans="2:3" hidden="1">
      <c r="B12528" s="2"/>
      <c r="C12528" s="2"/>
    </row>
    <row r="12529" spans="2:3" hidden="1">
      <c r="B12529" s="2"/>
      <c r="C12529" s="2"/>
    </row>
    <row r="12530" spans="2:3" hidden="1">
      <c r="B12530" s="2"/>
      <c r="C12530" s="2"/>
    </row>
    <row r="12531" spans="2:3" hidden="1">
      <c r="B12531" s="2"/>
      <c r="C12531" s="2"/>
    </row>
    <row r="12532" spans="2:3" hidden="1">
      <c r="B12532" s="2"/>
      <c r="C12532" s="2"/>
    </row>
    <row r="12533" spans="2:3" hidden="1">
      <c r="B12533" s="2"/>
      <c r="C12533" s="2"/>
    </row>
    <row r="12534" spans="2:3" hidden="1">
      <c r="B12534" s="2"/>
      <c r="C12534" s="2"/>
    </row>
    <row r="12535" spans="2:3" hidden="1">
      <c r="B12535" s="2"/>
      <c r="C12535" s="2"/>
    </row>
    <row r="12536" spans="2:3" hidden="1">
      <c r="B12536" s="2"/>
      <c r="C12536" s="2"/>
    </row>
    <row r="12537" spans="2:3" hidden="1">
      <c r="B12537" s="2"/>
      <c r="C12537" s="2"/>
    </row>
    <row r="12538" spans="2:3" hidden="1">
      <c r="B12538" s="2"/>
      <c r="C12538" s="2"/>
    </row>
    <row r="12539" spans="2:3" hidden="1">
      <c r="B12539" s="2"/>
      <c r="C12539" s="2"/>
    </row>
    <row r="12540" spans="2:3" hidden="1">
      <c r="B12540" s="2"/>
      <c r="C12540" s="2"/>
    </row>
    <row r="12541" spans="2:3" hidden="1">
      <c r="B12541" s="2"/>
      <c r="C12541" s="2"/>
    </row>
    <row r="12542" spans="2:3" hidden="1">
      <c r="B12542" s="2"/>
      <c r="C12542" s="2"/>
    </row>
    <row r="12543" spans="2:3" hidden="1">
      <c r="B12543" s="2"/>
      <c r="C12543" s="2"/>
    </row>
    <row r="12544" spans="2:3" hidden="1">
      <c r="B12544" s="2"/>
      <c r="C12544" s="2"/>
    </row>
    <row r="12545" spans="2:3" hidden="1">
      <c r="B12545" s="2"/>
      <c r="C12545" s="2"/>
    </row>
    <row r="12546" spans="2:3" hidden="1">
      <c r="B12546" s="2"/>
      <c r="C12546" s="2"/>
    </row>
    <row r="12547" spans="2:3" hidden="1">
      <c r="B12547" s="2"/>
      <c r="C12547" s="2"/>
    </row>
    <row r="12548" spans="2:3" hidden="1">
      <c r="B12548" s="2"/>
      <c r="C12548" s="2"/>
    </row>
    <row r="12549" spans="2:3" hidden="1">
      <c r="B12549" s="2"/>
      <c r="C12549" s="2"/>
    </row>
    <row r="12550" spans="2:3" hidden="1">
      <c r="B12550" s="2"/>
      <c r="C12550" s="2"/>
    </row>
    <row r="12551" spans="2:3" hidden="1">
      <c r="B12551" s="2"/>
      <c r="C12551" s="2"/>
    </row>
    <row r="12552" spans="2:3" hidden="1">
      <c r="B12552" s="2"/>
      <c r="C12552" s="2"/>
    </row>
    <row r="12553" spans="2:3" hidden="1">
      <c r="B12553" s="2"/>
      <c r="C12553" s="2"/>
    </row>
    <row r="12554" spans="2:3" hidden="1">
      <c r="B12554" s="2"/>
      <c r="C12554" s="2"/>
    </row>
    <row r="12555" spans="2:3" hidden="1">
      <c r="B12555" s="2"/>
      <c r="C12555" s="2"/>
    </row>
    <row r="12556" spans="2:3" hidden="1">
      <c r="B12556" s="2"/>
      <c r="C12556" s="2"/>
    </row>
    <row r="12557" spans="2:3" hidden="1">
      <c r="B12557" s="2"/>
      <c r="C12557" s="2"/>
    </row>
    <row r="12558" spans="2:3" hidden="1">
      <c r="B12558" s="2"/>
      <c r="C12558" s="2"/>
    </row>
    <row r="12559" spans="2:3" hidden="1">
      <c r="B12559" s="2"/>
      <c r="C12559" s="2"/>
    </row>
    <row r="12560" spans="2:3" hidden="1">
      <c r="B12560" s="2"/>
      <c r="C12560" s="2"/>
    </row>
    <row r="12561" spans="2:3" hidden="1">
      <c r="B12561" s="2"/>
      <c r="C12561" s="2"/>
    </row>
    <row r="12562" spans="2:3" hidden="1">
      <c r="B12562" s="2"/>
      <c r="C12562" s="2"/>
    </row>
    <row r="12563" spans="2:3" hidden="1">
      <c r="B12563" s="2"/>
      <c r="C12563" s="2"/>
    </row>
    <row r="12564" spans="2:3" hidden="1">
      <c r="B12564" s="2"/>
      <c r="C12564" s="2"/>
    </row>
    <row r="12565" spans="2:3" hidden="1">
      <c r="B12565" s="2"/>
      <c r="C12565" s="2"/>
    </row>
    <row r="12566" spans="2:3" hidden="1">
      <c r="B12566" s="2"/>
      <c r="C12566" s="2"/>
    </row>
    <row r="12567" spans="2:3" hidden="1">
      <c r="B12567" s="2"/>
      <c r="C12567" s="2"/>
    </row>
    <row r="12568" spans="2:3" hidden="1">
      <c r="B12568" s="2"/>
      <c r="C12568" s="2"/>
    </row>
    <row r="12569" spans="2:3" hidden="1">
      <c r="B12569" s="2"/>
      <c r="C12569" s="2"/>
    </row>
    <row r="12570" spans="2:3" hidden="1">
      <c r="B12570" s="2"/>
      <c r="C12570" s="2"/>
    </row>
    <row r="12571" spans="2:3" hidden="1">
      <c r="B12571" s="2"/>
      <c r="C12571" s="2"/>
    </row>
    <row r="12572" spans="2:3" hidden="1">
      <c r="B12572" s="2"/>
      <c r="C12572" s="2"/>
    </row>
    <row r="12573" spans="2:3" hidden="1">
      <c r="B12573" s="2"/>
      <c r="C12573" s="2"/>
    </row>
    <row r="12574" spans="2:3" hidden="1">
      <c r="B12574" s="2"/>
      <c r="C12574" s="2"/>
    </row>
    <row r="12575" spans="2:3" hidden="1">
      <c r="B12575" s="2"/>
      <c r="C12575" s="2"/>
    </row>
    <row r="12576" spans="2:3" hidden="1">
      <c r="B12576" s="2"/>
      <c r="C12576" s="2"/>
    </row>
    <row r="12577" spans="2:3" hidden="1">
      <c r="B12577" s="2"/>
      <c r="C12577" s="2"/>
    </row>
    <row r="12578" spans="2:3" hidden="1">
      <c r="B12578" s="2"/>
      <c r="C12578" s="2"/>
    </row>
    <row r="12579" spans="2:3" hidden="1">
      <c r="B12579" s="2"/>
      <c r="C12579" s="2"/>
    </row>
    <row r="12580" spans="2:3" hidden="1">
      <c r="B12580" s="2"/>
      <c r="C12580" s="2"/>
    </row>
    <row r="12581" spans="2:3" hidden="1">
      <c r="B12581" s="2"/>
      <c r="C12581" s="2"/>
    </row>
    <row r="12582" spans="2:3" hidden="1">
      <c r="B12582" s="2"/>
      <c r="C12582" s="2"/>
    </row>
    <row r="12583" spans="2:3" hidden="1">
      <c r="B12583" s="2"/>
      <c r="C12583" s="2"/>
    </row>
    <row r="12584" spans="2:3" hidden="1">
      <c r="B12584" s="2"/>
      <c r="C12584" s="2"/>
    </row>
    <row r="12585" spans="2:3" hidden="1">
      <c r="B12585" s="2"/>
      <c r="C12585" s="2"/>
    </row>
    <row r="12586" spans="2:3" hidden="1">
      <c r="B12586" s="2"/>
      <c r="C12586" s="2"/>
    </row>
    <row r="12587" spans="2:3" hidden="1">
      <c r="B12587" s="2"/>
      <c r="C12587" s="2"/>
    </row>
    <row r="12588" spans="2:3" hidden="1">
      <c r="B12588" s="2"/>
      <c r="C12588" s="2"/>
    </row>
    <row r="12589" spans="2:3" hidden="1">
      <c r="B12589" s="2"/>
      <c r="C12589" s="2"/>
    </row>
    <row r="12590" spans="2:3" hidden="1">
      <c r="B12590" s="2"/>
      <c r="C12590" s="2"/>
    </row>
    <row r="12591" spans="2:3" hidden="1">
      <c r="B12591" s="2"/>
      <c r="C12591" s="2"/>
    </row>
    <row r="12592" spans="2:3" hidden="1">
      <c r="B12592" s="2"/>
      <c r="C12592" s="2"/>
    </row>
    <row r="12593" spans="2:3" hidden="1">
      <c r="B12593" s="2"/>
      <c r="C12593" s="2"/>
    </row>
    <row r="12594" spans="2:3" hidden="1">
      <c r="B12594" s="2"/>
      <c r="C12594" s="2"/>
    </row>
    <row r="12595" spans="2:3" hidden="1">
      <c r="B12595" s="2"/>
      <c r="C12595" s="2"/>
    </row>
    <row r="12596" spans="2:3" hidden="1">
      <c r="B12596" s="2"/>
      <c r="C12596" s="2"/>
    </row>
    <row r="12597" spans="2:3" hidden="1">
      <c r="B12597" s="2"/>
      <c r="C12597" s="2"/>
    </row>
    <row r="12598" spans="2:3" hidden="1">
      <c r="B12598" s="2"/>
      <c r="C12598" s="2"/>
    </row>
    <row r="12599" spans="2:3" hidden="1">
      <c r="B12599" s="2"/>
      <c r="C12599" s="2"/>
    </row>
    <row r="12600" spans="2:3" hidden="1">
      <c r="B12600" s="2"/>
      <c r="C12600" s="2"/>
    </row>
    <row r="12601" spans="2:3" hidden="1">
      <c r="B12601" s="2"/>
      <c r="C12601" s="2"/>
    </row>
    <row r="12602" spans="2:3" hidden="1">
      <c r="B12602" s="2"/>
      <c r="C12602" s="2"/>
    </row>
    <row r="12603" spans="2:3" hidden="1">
      <c r="B12603" s="2"/>
      <c r="C12603" s="2"/>
    </row>
    <row r="12604" spans="2:3" hidden="1">
      <c r="B12604" s="2"/>
      <c r="C12604" s="2"/>
    </row>
    <row r="12605" spans="2:3" hidden="1">
      <c r="B12605" s="2"/>
      <c r="C12605" s="2"/>
    </row>
    <row r="12606" spans="2:3" hidden="1">
      <c r="B12606" s="2"/>
      <c r="C12606" s="2"/>
    </row>
    <row r="12607" spans="2:3" hidden="1">
      <c r="B12607" s="2"/>
      <c r="C12607" s="2"/>
    </row>
    <row r="12608" spans="2:3" hidden="1">
      <c r="B12608" s="2"/>
      <c r="C12608" s="2"/>
    </row>
    <row r="12609" spans="2:3" hidden="1">
      <c r="B12609" s="2"/>
      <c r="C12609" s="2"/>
    </row>
    <row r="12610" spans="2:3" hidden="1">
      <c r="B12610" s="2"/>
      <c r="C12610" s="2"/>
    </row>
    <row r="12611" spans="2:3" hidden="1">
      <c r="B12611" s="2"/>
      <c r="C12611" s="2"/>
    </row>
    <row r="12612" spans="2:3" hidden="1">
      <c r="B12612" s="2"/>
      <c r="C12612" s="2"/>
    </row>
    <row r="12613" spans="2:3" hidden="1">
      <c r="B12613" s="2"/>
      <c r="C12613" s="2"/>
    </row>
    <row r="12614" spans="2:3" hidden="1">
      <c r="B12614" s="2"/>
      <c r="C12614" s="2"/>
    </row>
    <row r="12615" spans="2:3" hidden="1">
      <c r="B12615" s="2"/>
      <c r="C12615" s="2"/>
    </row>
    <row r="12616" spans="2:3" hidden="1">
      <c r="B12616" s="2"/>
      <c r="C12616" s="2"/>
    </row>
    <row r="12617" spans="2:3" hidden="1">
      <c r="B12617" s="2"/>
      <c r="C12617" s="2"/>
    </row>
    <row r="12618" spans="2:3" hidden="1">
      <c r="B12618" s="2"/>
      <c r="C12618" s="2"/>
    </row>
    <row r="12619" spans="2:3" hidden="1">
      <c r="B12619" s="2"/>
      <c r="C12619" s="2"/>
    </row>
    <row r="12620" spans="2:3" hidden="1">
      <c r="B12620" s="2"/>
      <c r="C12620" s="2"/>
    </row>
    <row r="12621" spans="2:3" hidden="1">
      <c r="B12621" s="2"/>
      <c r="C12621" s="2"/>
    </row>
    <row r="12622" spans="2:3" hidden="1">
      <c r="B12622" s="2"/>
      <c r="C12622" s="2"/>
    </row>
    <row r="12623" spans="2:3" hidden="1">
      <c r="B12623" s="2"/>
      <c r="C12623" s="2"/>
    </row>
    <row r="12624" spans="2:3" hidden="1">
      <c r="B12624" s="2"/>
      <c r="C12624" s="2"/>
    </row>
    <row r="12625" spans="2:3" hidden="1">
      <c r="B12625" s="2"/>
      <c r="C12625" s="2"/>
    </row>
    <row r="12626" spans="2:3" hidden="1">
      <c r="B12626" s="2"/>
      <c r="C12626" s="2"/>
    </row>
    <row r="12627" spans="2:3" hidden="1">
      <c r="B12627" s="2"/>
      <c r="C12627" s="2"/>
    </row>
    <row r="12628" spans="2:3" hidden="1">
      <c r="B12628" s="2"/>
      <c r="C12628" s="2"/>
    </row>
    <row r="12629" spans="2:3" hidden="1">
      <c r="B12629" s="2"/>
      <c r="C12629" s="2"/>
    </row>
    <row r="12630" spans="2:3" hidden="1">
      <c r="B12630" s="2"/>
      <c r="C12630" s="2"/>
    </row>
    <row r="12631" spans="2:3" hidden="1">
      <c r="B12631" s="2"/>
      <c r="C12631" s="2"/>
    </row>
    <row r="12632" spans="2:3" hidden="1">
      <c r="B12632" s="2"/>
      <c r="C12632" s="2"/>
    </row>
    <row r="12633" spans="2:3" hidden="1">
      <c r="B12633" s="2"/>
      <c r="C12633" s="2"/>
    </row>
    <row r="12634" spans="2:3" hidden="1">
      <c r="B12634" s="2"/>
      <c r="C12634" s="2"/>
    </row>
    <row r="12635" spans="2:3" hidden="1">
      <c r="B12635" s="2"/>
      <c r="C12635" s="2"/>
    </row>
    <row r="12636" spans="2:3" hidden="1">
      <c r="B12636" s="2"/>
      <c r="C12636" s="2"/>
    </row>
    <row r="12637" spans="2:3" hidden="1">
      <c r="B12637" s="2"/>
      <c r="C12637" s="2"/>
    </row>
    <row r="12638" spans="2:3" hidden="1">
      <c r="B12638" s="2"/>
      <c r="C12638" s="2"/>
    </row>
    <row r="12639" spans="2:3" hidden="1">
      <c r="B12639" s="2"/>
      <c r="C12639" s="2"/>
    </row>
    <row r="12640" spans="2:3" hidden="1">
      <c r="B12640" s="2"/>
      <c r="C12640" s="2"/>
    </row>
    <row r="12641" spans="2:3" hidden="1">
      <c r="B12641" s="2"/>
      <c r="C12641" s="2"/>
    </row>
    <row r="12642" spans="2:3" hidden="1">
      <c r="B12642" s="2"/>
      <c r="C12642" s="2"/>
    </row>
    <row r="12643" spans="2:3" hidden="1">
      <c r="B12643" s="2"/>
      <c r="C12643" s="2"/>
    </row>
    <row r="12644" spans="2:3" hidden="1">
      <c r="B12644" s="2"/>
      <c r="C12644" s="2"/>
    </row>
    <row r="12645" spans="2:3" hidden="1">
      <c r="B12645" s="2"/>
      <c r="C12645" s="2"/>
    </row>
    <row r="12646" spans="2:3" hidden="1">
      <c r="B12646" s="2"/>
      <c r="C12646" s="2"/>
    </row>
    <row r="12647" spans="2:3" hidden="1">
      <c r="B12647" s="2"/>
      <c r="C12647" s="2"/>
    </row>
    <row r="12648" spans="2:3" hidden="1">
      <c r="B12648" s="2"/>
      <c r="C12648" s="2"/>
    </row>
    <row r="12649" spans="2:3" hidden="1">
      <c r="B12649" s="2"/>
      <c r="C12649" s="2"/>
    </row>
    <row r="12650" spans="2:3" hidden="1">
      <c r="B12650" s="2"/>
      <c r="C12650" s="2"/>
    </row>
    <row r="12651" spans="2:3" hidden="1">
      <c r="B12651" s="2"/>
      <c r="C12651" s="2"/>
    </row>
    <row r="12652" spans="2:3" hidden="1">
      <c r="B12652" s="2"/>
      <c r="C12652" s="2"/>
    </row>
    <row r="12653" spans="2:3" hidden="1">
      <c r="B12653" s="2"/>
      <c r="C12653" s="2"/>
    </row>
  </sheetData>
  <sheetProtection password="81B0" sheet="1" scenarios="1"/>
  <autoFilter ref="K1:K12653">
    <filterColumn colId="0">
      <filters>
        <filter val="1"/>
      </filters>
    </filterColumn>
  </autoFilter>
  <mergeCells count="136">
    <mergeCell ref="C733:D733"/>
    <mergeCell ref="C738:D738"/>
    <mergeCell ref="B746:D746"/>
    <mergeCell ref="B748:D748"/>
    <mergeCell ref="B751:D751"/>
    <mergeCell ref="B783:D783"/>
    <mergeCell ref="C712:D712"/>
    <mergeCell ref="C715:D715"/>
    <mergeCell ref="C716:D716"/>
    <mergeCell ref="C724:D724"/>
    <mergeCell ref="C727:D727"/>
    <mergeCell ref="C728:D728"/>
    <mergeCell ref="C697:D697"/>
    <mergeCell ref="C698:D698"/>
    <mergeCell ref="C705:D705"/>
    <mergeCell ref="C709:D709"/>
    <mergeCell ref="C710:D710"/>
    <mergeCell ref="C711:D711"/>
    <mergeCell ref="C677:D677"/>
    <mergeCell ref="C678:D678"/>
    <mergeCell ref="C679:D679"/>
    <mergeCell ref="C680:D680"/>
    <mergeCell ref="C695:D695"/>
    <mergeCell ref="C696:D696"/>
    <mergeCell ref="C644:D644"/>
    <mergeCell ref="C645:D645"/>
    <mergeCell ref="C663:D663"/>
    <mergeCell ref="C667:D667"/>
    <mergeCell ref="C673:D673"/>
    <mergeCell ref="C676:D676"/>
    <mergeCell ref="B611:D611"/>
    <mergeCell ref="B613:D613"/>
    <mergeCell ref="B616:D616"/>
    <mergeCell ref="C627:D627"/>
    <mergeCell ref="C630:D630"/>
    <mergeCell ref="C636:D636"/>
    <mergeCell ref="C39:D39"/>
    <mergeCell ref="C187:D187"/>
    <mergeCell ref="B7:D7"/>
    <mergeCell ref="B9:D9"/>
    <mergeCell ref="B12:D12"/>
    <mergeCell ref="C22:D22"/>
    <mergeCell ref="C28:D28"/>
    <mergeCell ref="C33:D33"/>
    <mergeCell ref="B605:C605"/>
    <mergeCell ref="C255:D255"/>
    <mergeCell ref="C297:D297"/>
    <mergeCell ref="C272:D272"/>
    <mergeCell ref="C275:D275"/>
    <mergeCell ref="C258:D258"/>
    <mergeCell ref="C265:D265"/>
    <mergeCell ref="C270:D270"/>
    <mergeCell ref="C271:D271"/>
    <mergeCell ref="C293:D293"/>
    <mergeCell ref="C375:D375"/>
    <mergeCell ref="C383:D383"/>
    <mergeCell ref="B306:D306"/>
    <mergeCell ref="B308:D308"/>
    <mergeCell ref="B311:D311"/>
    <mergeCell ref="B344:D344"/>
    <mergeCell ref="H607:J607"/>
    <mergeCell ref="H605:J605"/>
    <mergeCell ref="C284:D284"/>
    <mergeCell ref="C287:D287"/>
    <mergeCell ref="C288:D288"/>
    <mergeCell ref="C190:D190"/>
    <mergeCell ref="C196:D196"/>
    <mergeCell ref="B174:D174"/>
    <mergeCell ref="B176:D176"/>
    <mergeCell ref="B179:D179"/>
    <mergeCell ref="C269:D269"/>
    <mergeCell ref="C237:D237"/>
    <mergeCell ref="C238:D238"/>
    <mergeCell ref="C223:D223"/>
    <mergeCell ref="C204:D204"/>
    <mergeCell ref="C276:D276"/>
    <mergeCell ref="C205:D205"/>
    <mergeCell ref="C227:D227"/>
    <mergeCell ref="C233:D233"/>
    <mergeCell ref="C236:D236"/>
    <mergeCell ref="C240:D240"/>
    <mergeCell ref="C239:D239"/>
    <mergeCell ref="C256:D256"/>
    <mergeCell ref="C257:D257"/>
    <mergeCell ref="C566:D566"/>
    <mergeCell ref="C503:D503"/>
    <mergeCell ref="C524:D524"/>
    <mergeCell ref="B353:D353"/>
    <mergeCell ref="C361:D361"/>
    <mergeCell ref="B348:D348"/>
    <mergeCell ref="B350:D350"/>
    <mergeCell ref="C399:D399"/>
    <mergeCell ref="C388:D388"/>
    <mergeCell ref="C422:D422"/>
    <mergeCell ref="C402:D402"/>
    <mergeCell ref="C396:D396"/>
    <mergeCell ref="C481:D481"/>
    <mergeCell ref="B451:D451"/>
    <mergeCell ref="B435:D435"/>
    <mergeCell ref="C391:D391"/>
    <mergeCell ref="C423:D423"/>
    <mergeCell ref="C426:D426"/>
    <mergeCell ref="B433:D433"/>
    <mergeCell ref="C405:D405"/>
    <mergeCell ref="B438:D438"/>
    <mergeCell ref="C425:D425"/>
    <mergeCell ref="C406:D406"/>
    <mergeCell ref="C409:D409"/>
    <mergeCell ref="B449:D449"/>
    <mergeCell ref="C412:D412"/>
    <mergeCell ref="C424:D424"/>
    <mergeCell ref="B454:D454"/>
    <mergeCell ref="I9:J9"/>
    <mergeCell ref="I10:J12"/>
    <mergeCell ref="G603:J603"/>
    <mergeCell ref="G601:J601"/>
    <mergeCell ref="G604:J604"/>
    <mergeCell ref="B604:C604"/>
    <mergeCell ref="G600:J600"/>
    <mergeCell ref="C465:D465"/>
    <mergeCell ref="C468:D468"/>
    <mergeCell ref="C471:D471"/>
    <mergeCell ref="C535:D535"/>
    <mergeCell ref="C541:D541"/>
    <mergeCell ref="C544:D544"/>
    <mergeCell ref="C461:D461"/>
    <mergeCell ref="C497:D497"/>
    <mergeCell ref="C502:D502"/>
    <mergeCell ref="C531:D531"/>
    <mergeCell ref="C591:D591"/>
    <mergeCell ref="C512:D512"/>
    <mergeCell ref="C536:D536"/>
    <mergeCell ref="C516:D516"/>
    <mergeCell ref="C521:D521"/>
    <mergeCell ref="C586:D586"/>
    <mergeCell ref="C478:D478"/>
  </mergeCells>
  <phoneticPr fontId="3" type="noConversion"/>
  <conditionalFormatting sqref="E447:J447">
    <cfRule type="cellIs" dxfId="131" priority="254" stopIfTrue="1" operator="notEqual">
      <formula>0</formula>
    </cfRule>
  </conditionalFormatting>
  <conditionalFormatting sqref="F592:F595">
    <cfRule type="cellIs" dxfId="130" priority="252" stopIfTrue="1" operator="notEqual">
      <formula>0</formula>
    </cfRule>
  </conditionalFormatting>
  <conditionalFormatting sqref="E313">
    <cfRule type="cellIs" dxfId="129" priority="184" stopIfTrue="1" operator="equal">
      <formula>98</formula>
    </cfRule>
    <cfRule type="cellIs" dxfId="128" priority="185" stopIfTrue="1" operator="equal">
      <formula>96</formula>
    </cfRule>
    <cfRule type="cellIs" dxfId="127" priority="186" stopIfTrue="1" operator="equal">
      <formula>42</formula>
    </cfRule>
    <cfRule type="cellIs" dxfId="126" priority="187" stopIfTrue="1" operator="equal">
      <formula>97</formula>
    </cfRule>
    <cfRule type="cellIs" dxfId="125" priority="188" stopIfTrue="1" operator="equal">
      <formula>33</formula>
    </cfRule>
  </conditionalFormatting>
  <conditionalFormatting sqref="F179">
    <cfRule type="cellIs" dxfId="124" priority="178" stopIfTrue="1" operator="equal">
      <formula>0</formula>
    </cfRule>
  </conditionalFormatting>
  <conditionalFormatting sqref="F311">
    <cfRule type="cellIs" dxfId="123" priority="177" stopIfTrue="1" operator="equal">
      <formula>0</formula>
    </cfRule>
  </conditionalFormatting>
  <conditionalFormatting sqref="F353">
    <cfRule type="cellIs" dxfId="122" priority="176" stopIfTrue="1" operator="equal">
      <formula>0</formula>
    </cfRule>
  </conditionalFormatting>
  <conditionalFormatting sqref="F438">
    <cfRule type="cellIs" dxfId="121" priority="175" stopIfTrue="1" operator="equal">
      <formula>0</formula>
    </cfRule>
  </conditionalFormatting>
  <conditionalFormatting sqref="F454">
    <cfRule type="cellIs" dxfId="120" priority="174" stopIfTrue="1" operator="equal">
      <formula>0</formula>
    </cfRule>
  </conditionalFormatting>
  <conditionalFormatting sqref="E598:J598">
    <cfRule type="cellIs" dxfId="119" priority="173" stopIfTrue="1" operator="notEqual">
      <formula>0</formula>
    </cfRule>
  </conditionalFormatting>
  <conditionalFormatting sqref="E15">
    <cfRule type="cellIs" dxfId="118" priority="135" stopIfTrue="1" operator="equal">
      <formula>98</formula>
    </cfRule>
    <cfRule type="cellIs" dxfId="117" priority="137" stopIfTrue="1" operator="equal">
      <formula>96</formula>
    </cfRule>
    <cfRule type="cellIs" dxfId="116" priority="138" stopIfTrue="1" operator="equal">
      <formula>42</formula>
    </cfRule>
    <cfRule type="cellIs" dxfId="115" priority="139" stopIfTrue="1" operator="equal">
      <formula>97</formula>
    </cfRule>
    <cfRule type="cellIs" dxfId="114" priority="140" stopIfTrue="1" operator="equal">
      <formula>33</formula>
    </cfRule>
  </conditionalFormatting>
  <conditionalFormatting sqref="F15">
    <cfRule type="cellIs" dxfId="113" priority="131" stopIfTrue="1" operator="equal">
      <formula>"ЧУЖДИ СРЕДСТВА"</formula>
    </cfRule>
    <cfRule type="cellIs" dxfId="112" priority="132" stopIfTrue="1" operator="equal">
      <formula>"СЕС - ДМП"</formula>
    </cfRule>
    <cfRule type="cellIs" dxfId="111" priority="133" stopIfTrue="1" operator="equal">
      <formula>"СЕС - РА"</formula>
    </cfRule>
    <cfRule type="cellIs" dxfId="110" priority="134" stopIfTrue="1" operator="equal">
      <formula>"СЕС - ДЕС"</formula>
    </cfRule>
    <cfRule type="cellIs" dxfId="109" priority="136" stopIfTrue="1" operator="equal">
      <formula>"СЕС - КСФ"</formula>
    </cfRule>
  </conditionalFormatting>
  <conditionalFormatting sqref="E181">
    <cfRule type="cellIs" dxfId="108" priority="125" stopIfTrue="1" operator="equal">
      <formula>98</formula>
    </cfRule>
    <cfRule type="cellIs" dxfId="107" priority="127" stopIfTrue="1" operator="equal">
      <formula>96</formula>
    </cfRule>
    <cfRule type="cellIs" dxfId="106" priority="128" stopIfTrue="1" operator="equal">
      <formula>42</formula>
    </cfRule>
    <cfRule type="cellIs" dxfId="105" priority="129" stopIfTrue="1" operator="equal">
      <formula>97</formula>
    </cfRule>
    <cfRule type="cellIs" dxfId="104" priority="130" stopIfTrue="1" operator="equal">
      <formula>33</formula>
    </cfRule>
  </conditionalFormatting>
  <conditionalFormatting sqref="E355">
    <cfRule type="cellIs" dxfId="103" priority="115" stopIfTrue="1" operator="equal">
      <formula>98</formula>
    </cfRule>
    <cfRule type="cellIs" dxfId="102" priority="117" stopIfTrue="1" operator="equal">
      <formula>96</formula>
    </cfRule>
    <cfRule type="cellIs" dxfId="101" priority="118" stopIfTrue="1" operator="equal">
      <formula>42</formula>
    </cfRule>
    <cfRule type="cellIs" dxfId="100" priority="119" stopIfTrue="1" operator="equal">
      <formula>97</formula>
    </cfRule>
    <cfRule type="cellIs" dxfId="99" priority="120" stopIfTrue="1" operator="equal">
      <formula>33</formula>
    </cfRule>
  </conditionalFormatting>
  <conditionalFormatting sqref="E440">
    <cfRule type="cellIs" dxfId="98" priority="105" stopIfTrue="1" operator="equal">
      <formula>98</formula>
    </cfRule>
    <cfRule type="cellIs" dxfId="97" priority="107" stopIfTrue="1" operator="equal">
      <formula>96</formula>
    </cfRule>
    <cfRule type="cellIs" dxfId="96" priority="108" stopIfTrue="1" operator="equal">
      <formula>42</formula>
    </cfRule>
    <cfRule type="cellIs" dxfId="95" priority="109" stopIfTrue="1" operator="equal">
      <formula>97</formula>
    </cfRule>
    <cfRule type="cellIs" dxfId="94" priority="110" stopIfTrue="1" operator="equal">
      <formula>33</formula>
    </cfRule>
  </conditionalFormatting>
  <conditionalFormatting sqref="E456">
    <cfRule type="cellIs" dxfId="93" priority="95" stopIfTrue="1" operator="equal">
      <formula>98</formula>
    </cfRule>
    <cfRule type="cellIs" dxfId="92" priority="97" stopIfTrue="1" operator="equal">
      <formula>96</formula>
    </cfRule>
    <cfRule type="cellIs" dxfId="91" priority="98" stopIfTrue="1" operator="equal">
      <formula>42</formula>
    </cfRule>
    <cfRule type="cellIs" dxfId="90" priority="99" stopIfTrue="1" operator="equal">
      <formula>97</formula>
    </cfRule>
    <cfRule type="cellIs" dxfId="89" priority="100" stopIfTrue="1" operator="equal">
      <formula>33</formula>
    </cfRule>
  </conditionalFormatting>
  <conditionalFormatting sqref="F181">
    <cfRule type="cellIs" dxfId="88" priority="86" stopIfTrue="1" operator="equal">
      <formula>"ЧУЖДИ СРЕДСТВА"</formula>
    </cfRule>
    <cfRule type="cellIs" dxfId="87" priority="87" stopIfTrue="1" operator="equal">
      <formula>"СЕС - ДМП"</formula>
    </cfRule>
    <cfRule type="cellIs" dxfId="86" priority="88" stopIfTrue="1" operator="equal">
      <formula>"СЕС - РА"</formula>
    </cfRule>
    <cfRule type="cellIs" dxfId="85" priority="89" stopIfTrue="1" operator="equal">
      <formula>"СЕС - ДЕС"</formula>
    </cfRule>
    <cfRule type="cellIs" dxfId="84" priority="90" stopIfTrue="1" operator="equal">
      <formula>"СЕС - КСФ"</formula>
    </cfRule>
  </conditionalFormatting>
  <conditionalFormatting sqref="F313">
    <cfRule type="cellIs" dxfId="83" priority="81" stopIfTrue="1" operator="equal">
      <formula>"ЧУЖДИ СРЕДСТВА"</formula>
    </cfRule>
    <cfRule type="cellIs" dxfId="82" priority="82" stopIfTrue="1" operator="equal">
      <formula>"СЕС - ДМП"</formula>
    </cfRule>
    <cfRule type="cellIs" dxfId="81" priority="83" stopIfTrue="1" operator="equal">
      <formula>"СЕС - РА"</formula>
    </cfRule>
    <cfRule type="cellIs" dxfId="80" priority="84" stopIfTrue="1" operator="equal">
      <formula>"СЕС - ДЕС"</formula>
    </cfRule>
    <cfRule type="cellIs" dxfId="79" priority="85" stopIfTrue="1" operator="equal">
      <formula>"СЕС - КСФ"</formula>
    </cfRule>
  </conditionalFormatting>
  <conditionalFormatting sqref="F355">
    <cfRule type="cellIs" dxfId="78" priority="76" stopIfTrue="1" operator="equal">
      <formula>"ЧУЖДИ СРЕДСТВА"</formula>
    </cfRule>
    <cfRule type="cellIs" dxfId="77" priority="77" stopIfTrue="1" operator="equal">
      <formula>"СЕС - ДМП"</formula>
    </cfRule>
    <cfRule type="cellIs" dxfId="76" priority="78" stopIfTrue="1" operator="equal">
      <formula>"СЕС - РА"</formula>
    </cfRule>
    <cfRule type="cellIs" dxfId="75" priority="79" stopIfTrue="1" operator="equal">
      <formula>"СЕС - ДЕС"</formula>
    </cfRule>
    <cfRule type="cellIs" dxfId="74" priority="80" stopIfTrue="1" operator="equal">
      <formula>"СЕС - КСФ"</formula>
    </cfRule>
  </conditionalFormatting>
  <conditionalFormatting sqref="F440">
    <cfRule type="cellIs" dxfId="73" priority="71" stopIfTrue="1" operator="equal">
      <formula>"ЧУЖДИ СРЕДСТВА"</formula>
    </cfRule>
    <cfRule type="cellIs" dxfId="72" priority="72" stopIfTrue="1" operator="equal">
      <formula>"СЕС - ДМП"</formula>
    </cfRule>
    <cfRule type="cellIs" dxfId="71" priority="73" stopIfTrue="1" operator="equal">
      <formula>"СЕС - РА"</formula>
    </cfRule>
    <cfRule type="cellIs" dxfId="70" priority="74" stopIfTrue="1" operator="equal">
      <formula>"СЕС - ДЕС"</formula>
    </cfRule>
    <cfRule type="cellIs" dxfId="69" priority="75" stopIfTrue="1" operator="equal">
      <formula>"СЕС - КСФ"</formula>
    </cfRule>
  </conditionalFormatting>
  <conditionalFormatting sqref="F456">
    <cfRule type="cellIs" dxfId="68" priority="66" stopIfTrue="1" operator="equal">
      <formula>"ЧУЖДИ СРЕДСТВА"</formula>
    </cfRule>
    <cfRule type="cellIs" dxfId="67" priority="67" stopIfTrue="1" operator="equal">
      <formula>"СЕС - ДМП"</formula>
    </cfRule>
    <cfRule type="cellIs" dxfId="66" priority="68" stopIfTrue="1" operator="equal">
      <formula>"СЕС - РА"</formula>
    </cfRule>
    <cfRule type="cellIs" dxfId="65" priority="69" stopIfTrue="1" operator="equal">
      <formula>"СЕС - ДЕС"</formula>
    </cfRule>
    <cfRule type="cellIs" dxfId="64" priority="70" stopIfTrue="1" operator="equal">
      <formula>"СЕС - КСФ"</formula>
    </cfRule>
  </conditionalFormatting>
  <conditionalFormatting sqref="D447">
    <cfRule type="cellIs" dxfId="63" priority="65" stopIfTrue="1" operator="notEqual">
      <formula>0</formula>
    </cfRule>
  </conditionalFormatting>
  <conditionalFormatting sqref="D598">
    <cfRule type="cellIs" dxfId="62" priority="64" stopIfTrue="1" operator="notEqual">
      <formula>0</formula>
    </cfRule>
  </conditionalFormatting>
  <conditionalFormatting sqref="I9:J9">
    <cfRule type="cellIs" dxfId="61" priority="56" stopIfTrue="1" operator="between">
      <formula>1000000000000</formula>
      <formula>9999999999999990</formula>
    </cfRule>
    <cfRule type="cellIs" dxfId="60" priority="57" stopIfTrue="1" operator="between">
      <formula>10000000000</formula>
      <formula>999999999999</formula>
    </cfRule>
    <cfRule type="cellIs" dxfId="59" priority="58" stopIfTrue="1" operator="between">
      <formula>1000000</formula>
      <formula>99999999</formula>
    </cfRule>
    <cfRule type="cellIs" dxfId="58" priority="59" stopIfTrue="1" operator="between">
      <formula>100</formula>
      <formula>9999</formula>
    </cfRule>
  </conditionalFormatting>
  <conditionalFormatting sqref="B587">
    <cfRule type="cellIs" dxfId="57" priority="54" stopIfTrue="1" operator="notEqual">
      <formula>0</formula>
    </cfRule>
  </conditionalFormatting>
  <conditionalFormatting sqref="E588">
    <cfRule type="expression" dxfId="56" priority="45" stopIfTrue="1">
      <formula>AND($F$12&lt;&gt;"9900",E588&lt;0)</formula>
    </cfRule>
  </conditionalFormatting>
  <conditionalFormatting sqref="E589">
    <cfRule type="expression" dxfId="55" priority="44" stopIfTrue="1">
      <formula>AND($F$12&lt;&gt;"9900",E589&gt;0)</formula>
    </cfRule>
  </conditionalFormatting>
  <conditionalFormatting sqref="B588">
    <cfRule type="cellIs" dxfId="54" priority="43" stopIfTrue="1" operator="notEqual">
      <formula>0</formula>
    </cfRule>
  </conditionalFormatting>
  <conditionalFormatting sqref="B589">
    <cfRule type="cellIs" dxfId="53" priority="42" stopIfTrue="1" operator="notEqual">
      <formula>0</formula>
    </cfRule>
  </conditionalFormatting>
  <conditionalFormatting sqref="B590">
    <cfRule type="cellIs" dxfId="52" priority="41" stopIfTrue="1" operator="notEqual">
      <formula>0</formula>
    </cfRule>
  </conditionalFormatting>
  <conditionalFormatting sqref="E590">
    <cfRule type="expression" dxfId="51" priority="40" stopIfTrue="1">
      <formula>AND($F$12&lt;&gt;"9900",E590&gt;0)</formula>
    </cfRule>
  </conditionalFormatting>
  <conditionalFormatting sqref="M567:M578">
    <cfRule type="cellIs" dxfId="50" priority="38" stopIfTrue="1" operator="notEqual">
      <formula>0</formula>
    </cfRule>
  </conditionalFormatting>
  <conditionalFormatting sqref="B568:B572">
    <cfRule type="cellIs" dxfId="49" priority="37" stopIfTrue="1" operator="notEqual">
      <formula>0</formula>
    </cfRule>
  </conditionalFormatting>
  <conditionalFormatting sqref="B581:B582">
    <cfRule type="cellIs" dxfId="48" priority="36" stopIfTrue="1" operator="notEqual">
      <formula>0</formula>
    </cfRule>
  </conditionalFormatting>
  <conditionalFormatting sqref="B573">
    <cfRule type="cellIs" dxfId="47" priority="35" stopIfTrue="1" operator="notEqual">
      <formula>0</formula>
    </cfRule>
  </conditionalFormatting>
  <conditionalFormatting sqref="B574:B578">
    <cfRule type="cellIs" dxfId="46" priority="34" stopIfTrue="1" operator="notEqual">
      <formula>0</formula>
    </cfRule>
  </conditionalFormatting>
  <conditionalFormatting sqref="B583:B584">
    <cfRule type="cellIs" dxfId="45" priority="33" stopIfTrue="1" operator="notEqual">
      <formula>0</formula>
    </cfRule>
  </conditionalFormatting>
  <conditionalFormatting sqref="M583">
    <cfRule type="cellIs" dxfId="44" priority="26" stopIfTrue="1" operator="notEqual">
      <formula>0</formula>
    </cfRule>
  </conditionalFormatting>
  <conditionalFormatting sqref="M584">
    <cfRule type="cellIs" dxfId="43" priority="25" stopIfTrue="1" operator="notEqual">
      <formula>0</formula>
    </cfRule>
  </conditionalFormatting>
  <conditionalFormatting sqref="M581">
    <cfRule type="cellIs" dxfId="42" priority="24" stopIfTrue="1" operator="notEqual">
      <formula>0</formula>
    </cfRule>
  </conditionalFormatting>
  <conditionalFormatting sqref="M582">
    <cfRule type="cellIs" dxfId="41" priority="23" stopIfTrue="1" operator="notEqual">
      <formula>0</formula>
    </cfRule>
  </conditionalFormatting>
  <conditionalFormatting sqref="M587:M590">
    <cfRule type="cellIs" dxfId="40" priority="21" stopIfTrue="1" operator="notEqual">
      <formula>0</formula>
    </cfRule>
  </conditionalFormatting>
  <conditionalFormatting sqref="E753:F753">
    <cfRule type="cellIs" dxfId="39" priority="16" stopIfTrue="1" operator="equal">
      <formula>98</formula>
    </cfRule>
    <cfRule type="cellIs" dxfId="38" priority="17" stopIfTrue="1" operator="equal">
      <formula>96</formula>
    </cfRule>
    <cfRule type="cellIs" dxfId="37" priority="18" stopIfTrue="1" operator="equal">
      <formula>42</formula>
    </cfRule>
    <cfRule type="cellIs" dxfId="36" priority="19" stopIfTrue="1" operator="equal">
      <formula>97</formula>
    </cfRule>
    <cfRule type="cellIs" dxfId="35" priority="20" stopIfTrue="1" operator="equal">
      <formula>33</formula>
    </cfRule>
  </conditionalFormatting>
  <conditionalFormatting sqref="D742">
    <cfRule type="cellIs" dxfId="34" priority="15" stopIfTrue="1" operator="equal">
      <formula>0</formula>
    </cfRule>
  </conditionalFormatting>
  <conditionalFormatting sqref="F616">
    <cfRule type="cellIs" dxfId="33" priority="14" stopIfTrue="1" operator="equal">
      <formula>0</formula>
    </cfRule>
  </conditionalFormatting>
  <conditionalFormatting sqref="F751">
    <cfRule type="cellIs" dxfId="32" priority="13" stopIfTrue="1" operator="equal">
      <formula>0</formula>
    </cfRule>
  </conditionalFormatting>
  <conditionalFormatting sqref="D625">
    <cfRule type="cellIs" dxfId="31" priority="12" stopIfTrue="1" operator="notEqual">
      <formula>"ИЗБЕРЕТЕ ДЕЙНОСТ"</formula>
    </cfRule>
  </conditionalFormatting>
  <conditionalFormatting sqref="C625">
    <cfRule type="cellIs" dxfId="30" priority="11" stopIfTrue="1" operator="notEqual">
      <formula>0</formula>
    </cfRule>
  </conditionalFormatting>
  <conditionalFormatting sqref="E618">
    <cfRule type="cellIs" dxfId="29" priority="6" stopIfTrue="1" operator="equal">
      <formula>98</formula>
    </cfRule>
    <cfRule type="cellIs" dxfId="28" priority="7" stopIfTrue="1" operator="equal">
      <formula>96</formula>
    </cfRule>
    <cfRule type="cellIs" dxfId="27" priority="8" stopIfTrue="1" operator="equal">
      <formula>42</formula>
    </cfRule>
    <cfRule type="cellIs" dxfId="26" priority="9" stopIfTrue="1" operator="equal">
      <formula>97</formula>
    </cfRule>
    <cfRule type="cellIs" dxfId="25" priority="10" stopIfTrue="1" operator="equal">
      <formula>33</formula>
    </cfRule>
  </conditionalFormatting>
  <conditionalFormatting sqref="F618">
    <cfRule type="cellIs" dxfId="24" priority="1" stopIfTrue="1" operator="equal">
      <formula>"ЧУЖДИ СРЕДСТВА"</formula>
    </cfRule>
    <cfRule type="cellIs" dxfId="23" priority="2" stopIfTrue="1" operator="equal">
      <formula>"СЕС - ДМП"</formula>
    </cfRule>
    <cfRule type="cellIs" dxfId="22" priority="3" stopIfTrue="1" operator="equal">
      <formula>"СЕС - РА"</formula>
    </cfRule>
    <cfRule type="cellIs" dxfId="21" priority="4" stopIfTrue="1" operator="equal">
      <formula>"СЕС - ДЕС"</formula>
    </cfRule>
    <cfRule type="cellIs" dxfId="20" priority="5" stopIfTrue="1" operator="equal">
      <formula>"СЕС - КСФ"</formula>
    </cfRule>
  </conditionalFormatting>
  <dataValidations count="12">
    <dataValidation type="whole" errorStyle="information" operator="greaterThan" allowBlank="1" showInputMessage="1" showErrorMessage="1" error="Въвежда се положително число !" sqref="D381">
      <formula1>0</formula1>
    </dataValidation>
    <dataValidation type="whole" errorStyle="information" operator="lessThan" allowBlank="1" showInputMessage="1" showErrorMessage="1" error="Въвежда се отрицателно число !" sqref="E402:J402">
      <formula1>0</formula1>
    </dataValidation>
    <dataValidation type="whole" operator="lessThan" allowBlank="1" showInputMessage="1" showErrorMessage="1" error="Въвежда се цяло число!" sqref="E410:E411 E407:E408 E592:E595 E413:E418 G407:J408 G410:J411 G362:J374 G376:J382 G384:J387 G389:J390 G392:J395 G397:J398 G400:J401 G403:J405 G422:J425 G427:J428 G413:J418 G542:J543 E362:E374 E376:E382 E384:E387 E389:E390 E392:E395 E397:E398 E400:E401 E403:E405 G462:J464 G466:J467 G469:J470 G472:J477 G479:J480 G482:J496 G498:J502 G504:J511 G513:J515 G517:J520 G522:J523 G525:J530 G532:J535 G537:J540 G545:J565 G592:J596 G587:J590 G567:J585 E713:J715 E646:J662 E725:J727 E738:J738 E631:J635 E734:J736 E674:J679 E637:J644 E717:J723 E628:J629 E664:J666 E668:J672 E699:J704 E706:J711 E729:J732 E681:J688 E690:J697">
      <formula1>999999999999999000</formula1>
    </dataValidation>
    <dataValidation type="whole" operator="lessThan" allowBlank="1" showInputMessage="1" showErrorMessage="1" error="Въвежда се цяло яисло!" sqref="E422:E425 E427:E428 E462:E464 E466:E467 E469:E470 E472:E477 E479:E480 E482:E496 E498:E502 E504:E511 E542:E543 E517:E520 E525:E530 E532:E535 E596 E522:E523 E545:E565 E587:E590 E513:E515 E537:E540 E567:E585">
      <formula1>999999999999999000000</formula1>
    </dataValidation>
    <dataValidation errorStyle="information" operator="lessThan" allowBlank="1" showInputMessage="1" showErrorMessage="1" error="Въвежда се отрицателно число !" sqref="D403:D404"/>
    <dataValidation type="list" allowBlank="1" showInputMessage="1" showErrorMessage="1" sqref="F9">
      <formula1>Date</formula1>
    </dataValidation>
    <dataValidation type="whole" operator="lessThan" allowBlank="1" showInputMessage="1" showErrorMessage="1" error="Въвежда се цяло число!" sqref="F58:J58 F362:F374 F376:F382 F384:F387 F389:F390 F392:F395 F397:F398 F400:F401 F403:F405 F407:F408 F410:F411 F413:F418 F422:F425 F427:F428 F462:F464 F466:F467 F469:F470 F472:F477 F479:F480 F482:F496 F498:F502 F504:F511 F513:F515 F517:F520 F522:F523 F525:F530 F532:F535 F537:F540 F545:F565 F587:F590 G75:J89 F592:F596 F542:F543 I52 G160 G23:J27 I22 F22:F57 G22 I61 I151 I160 G142 G151 I139 I142 G125 G139 I121 I125 G112 G121 I108 I112 G94 G108 I90 I94 G74 G90 I65 I74 G61 G65 G47 G52 I39 I47 G33 G39 G28 I28 I33 G29:J32 G34:J38 G40:J46 G48:J51 G53:J57 G59:J60 G62:J64 G91:J93 G95:J107 G109:J111 G161:J168 G122:J124 G126:J138 G140:J141 G143:J150 G152:J159 G113:J120 F568:F585 F59:F168 E22:E168 G66:J73">
      <formula1>99999999999999900</formula1>
    </dataValidation>
    <dataValidation type="list" allowBlank="1" showInputMessage="1" showErrorMessage="1" promptTitle="ВЪВЕДЕТЕ ДЕЙНОСТ" sqref="D625">
      <formula1>EBK_DEIN</formula1>
    </dataValidation>
    <dataValidation type="list" allowBlank="1" showDropDown="1" showInputMessage="1" showErrorMessage="1" prompt="Използва се само  за финансово-правна форма СЕС-КСФ (код 98)_x000a_" sqref="D623">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_x000a__x000a_" sqref="E762:F764"/>
    <dataValidation allowBlank="1" showInputMessage="1" showErrorMessage="1" prompt="Щатни бройки - без бройките за дейности, финансирани по единни разходни стандарти._x000a__x000a_" sqref="E756:F758"/>
    <dataValidation allowBlank="1" showInputMessage="1" showErrorMessage="1" prompt="Средногодишни щатни бройки - без бройките за дейности, финансирани по единни разходни стандарти._x000a__x000a_" sqref="E759:F761"/>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3"/>
  <dimension ref="A1:T304"/>
  <sheetViews>
    <sheetView topLeftCell="U84" zoomScale="70" zoomScaleNormal="70" workbookViewId="0">
      <selection activeCell="I12" sqref="I12:S186"/>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20" width="9.140625" style="33" hidden="1" customWidth="1"/>
    <col min="21" max="33" width="9.140625" style="33" customWidth="1"/>
    <col min="34" max="16384" width="9.140625" style="33"/>
  </cols>
  <sheetData>
    <row r="1" spans="1:19">
      <c r="A1" s="29" t="s">
        <v>1017</v>
      </c>
      <c r="B1" s="29">
        <v>176</v>
      </c>
      <c r="I1" s="29"/>
    </row>
    <row r="2" spans="1:19">
      <c r="A2" s="29" t="s">
        <v>1018</v>
      </c>
      <c r="B2" s="29" t="s">
        <v>2246</v>
      </c>
      <c r="I2" s="29"/>
    </row>
    <row r="3" spans="1:19">
      <c r="A3" s="29" t="s">
        <v>1019</v>
      </c>
      <c r="B3" s="29" t="s">
        <v>2244</v>
      </c>
      <c r="I3" s="29"/>
    </row>
    <row r="4" spans="1:19" ht="15.75">
      <c r="A4" s="29" t="s">
        <v>1020</v>
      </c>
      <c r="B4" s="29" t="s">
        <v>2195</v>
      </c>
      <c r="C4" s="34"/>
      <c r="I4" s="29"/>
    </row>
    <row r="5" spans="1:19" ht="31.5" customHeight="1">
      <c r="A5" s="29" t="s">
        <v>1021</v>
      </c>
      <c r="B5" s="218"/>
      <c r="C5" s="218"/>
    </row>
    <row r="6" spans="1:19">
      <c r="A6" s="35"/>
      <c r="B6" s="36"/>
    </row>
    <row r="8" spans="1:19">
      <c r="B8" s="29" t="s">
        <v>2245</v>
      </c>
      <c r="I8" s="29"/>
    </row>
    <row r="9" spans="1:19">
      <c r="I9" s="29"/>
    </row>
    <row r="10" spans="1:19">
      <c r="I10" s="29"/>
    </row>
    <row r="11" spans="1:19" ht="18.75">
      <c r="A11" s="29" t="s">
        <v>1271</v>
      </c>
      <c r="H11" s="712"/>
      <c r="I11" s="37"/>
      <c r="J11" s="37"/>
      <c r="K11" s="37"/>
      <c r="L11" s="38"/>
      <c r="M11" s="38"/>
      <c r="N11" s="38"/>
      <c r="O11" s="209"/>
      <c r="P11" s="38"/>
      <c r="Q11" s="209"/>
      <c r="R11" s="39"/>
      <c r="S11" s="39"/>
    </row>
    <row r="12" spans="1:19" ht="15.75">
      <c r="A12" s="29">
        <v>1</v>
      </c>
      <c r="H12" s="712"/>
      <c r="I12" s="1082"/>
      <c r="J12" s="1082"/>
      <c r="K12" s="1100"/>
      <c r="L12" s="15"/>
      <c r="M12" s="15"/>
      <c r="N12" s="15"/>
      <c r="O12" s="15"/>
      <c r="P12" s="15"/>
      <c r="Q12" s="15"/>
      <c r="R12" s="1488">
        <f>(IF($E145&lt;&gt;0,$K$2,IF($F145&lt;&gt;0,$K$2,IF($G145&lt;&gt;0,$K$2,IF($H145&lt;&gt;0,$K$2,IF($I145&lt;&gt;0,$K$2,IF($J145&lt;&gt;0,$K$2,"")))))))</f>
        <v>0</v>
      </c>
      <c r="S12" s="427"/>
    </row>
    <row r="13" spans="1:19" ht="15.75">
      <c r="A13" s="29">
        <v>2</v>
      </c>
      <c r="H13" s="712"/>
      <c r="I13" s="1082"/>
      <c r="J13" s="1101"/>
      <c r="K13" s="1102"/>
      <c r="L13" s="15"/>
      <c r="M13" s="15"/>
      <c r="N13" s="15"/>
      <c r="O13" s="15"/>
      <c r="P13" s="15"/>
      <c r="Q13" s="15"/>
      <c r="R13" s="1488">
        <f>(IF($E145&lt;&gt;0,$K$2,IF($F145&lt;&gt;0,$K$2,IF($G145&lt;&gt;0,$K$2,IF($H145&lt;&gt;0,$K$2,IF($I145&lt;&gt;0,$K$2,IF($J145&lt;&gt;0,$K$2,"")))))))</f>
        <v>0</v>
      </c>
      <c r="S13" s="427"/>
    </row>
    <row r="14" spans="1:19" ht="20.25" customHeight="1">
      <c r="A14" s="29">
        <v>3</v>
      </c>
      <c r="H14" s="712"/>
      <c r="I14" s="2248">
        <f>$B$7</f>
        <v>0</v>
      </c>
      <c r="J14" s="2249"/>
      <c r="K14" s="2249"/>
      <c r="L14" s="1103"/>
      <c r="M14" s="1103"/>
      <c r="N14" s="1104"/>
      <c r="O14" s="1104"/>
      <c r="P14" s="1104"/>
      <c r="Q14" s="1104"/>
      <c r="R14" s="1488">
        <f>(IF($E145&lt;&gt;0,$K$2,IF($F145&lt;&gt;0,$K$2,IF($G145&lt;&gt;0,$K$2,IF($H145&lt;&gt;0,$K$2,IF($I145&lt;&gt;0,$K$2,IF($J145&lt;&gt;0,$K$2,"")))))))</f>
        <v>0</v>
      </c>
      <c r="S14" s="427"/>
    </row>
    <row r="15" spans="1:19" ht="18.75" customHeight="1">
      <c r="A15" s="29">
        <v>4</v>
      </c>
      <c r="H15" s="712"/>
      <c r="I15" s="709"/>
      <c r="J15" s="1080"/>
      <c r="K15" s="1105"/>
      <c r="L15" s="1106" t="s">
        <v>737</v>
      </c>
      <c r="M15" s="1106" t="s">
        <v>644</v>
      </c>
      <c r="N15" s="710"/>
      <c r="O15" s="1107" t="s">
        <v>1419</v>
      </c>
      <c r="P15" s="1108"/>
      <c r="Q15" s="1109"/>
      <c r="R15" s="1488">
        <f>(IF($E145&lt;&gt;0,$K$2,IF($F145&lt;&gt;0,$K$2,IF($G145&lt;&gt;0,$K$2,IF($H145&lt;&gt;0,$K$2,IF($I145&lt;&gt;0,$K$2,IF($J145&lt;&gt;0,$K$2,"")))))))</f>
        <v>0</v>
      </c>
      <c r="S15" s="427"/>
    </row>
    <row r="16" spans="1:19" ht="27" customHeight="1">
      <c r="A16" s="29">
        <v>5</v>
      </c>
      <c r="H16" s="712"/>
      <c r="I16" s="2238">
        <f>$B$9</f>
        <v>0</v>
      </c>
      <c r="J16" s="2239"/>
      <c r="K16" s="2240"/>
      <c r="L16" s="1022">
        <f>$E$9</f>
        <v>0</v>
      </c>
      <c r="M16" s="1110">
        <f>$F$9</f>
        <v>0</v>
      </c>
      <c r="N16" s="710"/>
      <c r="O16" s="710"/>
      <c r="P16" s="710"/>
      <c r="Q16" s="710"/>
      <c r="R16" s="1488">
        <f>(IF($E145&lt;&gt;0,$K$2,IF($F145&lt;&gt;0,$K$2,IF($G145&lt;&gt;0,$K$2,IF($H145&lt;&gt;0,$K$2,IF($I145&lt;&gt;0,$K$2,IF($J145&lt;&gt;0,$K$2,"")))))))</f>
        <v>0</v>
      </c>
      <c r="S16" s="427"/>
    </row>
    <row r="17" spans="1:19" ht="15.75">
      <c r="A17" s="29">
        <v>6</v>
      </c>
      <c r="H17" s="712"/>
      <c r="I17" s="1111">
        <f>$B$10</f>
        <v>0</v>
      </c>
      <c r="J17" s="709"/>
      <c r="K17" s="1083"/>
      <c r="L17" s="1112"/>
      <c r="M17" s="1112"/>
      <c r="N17" s="710"/>
      <c r="O17" s="710"/>
      <c r="P17" s="710"/>
      <c r="Q17" s="710"/>
      <c r="R17" s="1488">
        <f>(IF($E145&lt;&gt;0,$K$2,IF($F145&lt;&gt;0,$K$2,IF($G145&lt;&gt;0,$K$2,IF($H145&lt;&gt;0,$K$2,IF($I145&lt;&gt;0,$K$2,IF($J145&lt;&gt;0,$K$2,"")))))))</f>
        <v>0</v>
      </c>
      <c r="S17" s="427"/>
    </row>
    <row r="18" spans="1:19" ht="6" customHeight="1">
      <c r="A18" s="29">
        <v>7</v>
      </c>
      <c r="H18" s="712"/>
      <c r="I18" s="1111"/>
      <c r="J18" s="709"/>
      <c r="K18" s="1083"/>
      <c r="L18" s="1111"/>
      <c r="M18" s="709"/>
      <c r="N18" s="710"/>
      <c r="O18" s="710"/>
      <c r="P18" s="710"/>
      <c r="Q18" s="710"/>
      <c r="R18" s="1488">
        <f>(IF($E145&lt;&gt;0,$K$2,IF($F145&lt;&gt;0,$K$2,IF($G145&lt;&gt;0,$K$2,IF($H145&lt;&gt;0,$K$2,IF($I145&lt;&gt;0,$K$2,IF($J145&lt;&gt;0,$K$2,"")))))))</f>
        <v>0</v>
      </c>
      <c r="S18" s="427"/>
    </row>
    <row r="19" spans="1:19" ht="27" customHeight="1">
      <c r="A19" s="29">
        <v>8</v>
      </c>
      <c r="H19" s="712"/>
      <c r="I19" s="2282">
        <f>$B$12</f>
        <v>0</v>
      </c>
      <c r="J19" s="2283"/>
      <c r="K19" s="2284"/>
      <c r="L19" s="1113" t="s">
        <v>1305</v>
      </c>
      <c r="M19" s="1866">
        <f>$F$12</f>
        <v>0</v>
      </c>
      <c r="N19" s="1114"/>
      <c r="O19" s="710"/>
      <c r="P19" s="710"/>
      <c r="Q19" s="710"/>
      <c r="R19" s="1488">
        <f>(IF($E145&lt;&gt;0,$K$2,IF($F145&lt;&gt;0,$K$2,IF($G145&lt;&gt;0,$K$2,IF($H145&lt;&gt;0,$K$2,IF($I145&lt;&gt;0,$K$2,IF($J145&lt;&gt;0,$K$2,"")))))))</f>
        <v>0</v>
      </c>
      <c r="S19" s="427"/>
    </row>
    <row r="20" spans="1:19" ht="15.75">
      <c r="A20" s="29">
        <v>9</v>
      </c>
      <c r="H20" s="712"/>
      <c r="I20" s="1115">
        <f>$B$13</f>
        <v>0</v>
      </c>
      <c r="J20" s="709"/>
      <c r="K20" s="1083"/>
      <c r="L20" s="1116"/>
      <c r="M20" s="1117"/>
      <c r="N20" s="710"/>
      <c r="O20" s="710"/>
      <c r="P20" s="710"/>
      <c r="Q20" s="710"/>
      <c r="R20" s="1488">
        <f>(IF($E145&lt;&gt;0,$K$2,IF($F145&lt;&gt;0,$K$2,IF($G145&lt;&gt;0,$K$2,IF($H145&lt;&gt;0,$K$2,IF($I145&lt;&gt;0,$K$2,IF($J145&lt;&gt;0,$K$2,"")))))))</f>
        <v>0</v>
      </c>
      <c r="S20" s="427"/>
    </row>
    <row r="21" spans="1:19" ht="21.75" customHeight="1">
      <c r="A21" s="29">
        <v>10</v>
      </c>
      <c r="H21" s="712"/>
      <c r="I21" s="1118"/>
      <c r="J21" s="710"/>
      <c r="K21" s="1119" t="s">
        <v>1430</v>
      </c>
      <c r="L21" s="1120">
        <f>$E$15</f>
        <v>0</v>
      </c>
      <c r="M21" s="1464">
        <f>$F$15</f>
        <v>0</v>
      </c>
      <c r="N21" s="710"/>
      <c r="O21" s="1121"/>
      <c r="P21" s="710"/>
      <c r="Q21" s="1121"/>
      <c r="R21" s="1488">
        <f>(IF($E145&lt;&gt;0,$K$2,IF($F145&lt;&gt;0,$K$2,IF($G145&lt;&gt;0,$K$2,IF($H145&lt;&gt;0,$K$2,IF($I145&lt;&gt;0,$K$2,IF($J145&lt;&gt;0,$K$2,"")))))))</f>
        <v>0</v>
      </c>
      <c r="S21" s="427"/>
    </row>
    <row r="22" spans="1:19" ht="16.5" thickBot="1">
      <c r="A22" s="29">
        <v>11</v>
      </c>
      <c r="H22" s="712"/>
      <c r="I22" s="709"/>
      <c r="J22" s="1080"/>
      <c r="K22" s="1105"/>
      <c r="L22" s="1117"/>
      <c r="M22" s="1122"/>
      <c r="N22" s="1123"/>
      <c r="O22" s="1123"/>
      <c r="P22" s="1123"/>
      <c r="Q22" s="1124" t="s">
        <v>740</v>
      </c>
      <c r="R22" s="1488">
        <f>(IF($E145&lt;&gt;0,$K$2,IF($F145&lt;&gt;0,$K$2,IF($G145&lt;&gt;0,$K$2,IF($H145&lt;&gt;0,$K$2,IF($I145&lt;&gt;0,$K$2,IF($J145&lt;&gt;0,$K$2,"")))))))</f>
        <v>0</v>
      </c>
      <c r="S22" s="427"/>
    </row>
    <row r="23" spans="1:19" ht="21.75" customHeight="1">
      <c r="A23" s="29">
        <v>12</v>
      </c>
      <c r="H23" s="712"/>
      <c r="I23" s="1125"/>
      <c r="J23" s="1126"/>
      <c r="K23" s="1127" t="s">
        <v>1022</v>
      </c>
      <c r="L23" s="1128" t="s">
        <v>742</v>
      </c>
      <c r="M23" s="408" t="s">
        <v>1320</v>
      </c>
      <c r="N23" s="1129"/>
      <c r="O23" s="1130"/>
      <c r="P23" s="1129"/>
      <c r="Q23" s="1131"/>
      <c r="R23" s="1488">
        <f>(IF($E145&lt;&gt;0,$K$2,IF($F145&lt;&gt;0,$K$2,IF($G145&lt;&gt;0,$K$2,IF($H145&lt;&gt;0,$K$2,IF($I145&lt;&gt;0,$K$2,IF($J145&lt;&gt;0,$K$2,"")))))))</f>
        <v>0</v>
      </c>
      <c r="S23" s="427"/>
    </row>
    <row r="24" spans="1:19" ht="58.5" customHeight="1">
      <c r="A24" s="29">
        <v>13</v>
      </c>
      <c r="H24" s="712"/>
      <c r="I24" s="1132" t="s">
        <v>692</v>
      </c>
      <c r="J24" s="1133" t="s">
        <v>744</v>
      </c>
      <c r="K24" s="1134" t="s">
        <v>1023</v>
      </c>
      <c r="L24" s="1135">
        <f>$C$3</f>
        <v>0</v>
      </c>
      <c r="M24" s="409" t="s">
        <v>1318</v>
      </c>
      <c r="N24" s="1136" t="s">
        <v>1317</v>
      </c>
      <c r="O24" s="1137" t="s">
        <v>1016</v>
      </c>
      <c r="P24" s="1138" t="s">
        <v>1306</v>
      </c>
      <c r="Q24" s="1139" t="s">
        <v>1307</v>
      </c>
      <c r="R24" s="1488">
        <f>(IF($E145&lt;&gt;0,$K$2,IF($F145&lt;&gt;0,$K$2,IF($G145&lt;&gt;0,$K$2,IF($H145&lt;&gt;0,$K$2,IF($I145&lt;&gt;0,$K$2,IF($J145&lt;&gt;0,$K$2,"")))))))</f>
        <v>0</v>
      </c>
      <c r="S24" s="427"/>
    </row>
    <row r="25" spans="1:19" ht="18.75">
      <c r="A25" s="29">
        <v>14</v>
      </c>
      <c r="H25" s="712"/>
      <c r="I25" s="1140"/>
      <c r="J25" s="1141"/>
      <c r="K25" s="1142" t="s">
        <v>497</v>
      </c>
      <c r="L25" s="389" t="s">
        <v>344</v>
      </c>
      <c r="M25" s="389" t="s">
        <v>345</v>
      </c>
      <c r="N25" s="704" t="s">
        <v>1029</v>
      </c>
      <c r="O25" s="705" t="s">
        <v>1030</v>
      </c>
      <c r="P25" s="705" t="s">
        <v>1003</v>
      </c>
      <c r="Q25" s="706" t="s">
        <v>1288</v>
      </c>
      <c r="R25" s="1488">
        <f>(IF($E145&lt;&gt;0,$K$2,IF($F145&lt;&gt;0,$K$2,IF($G145&lt;&gt;0,$K$2,IF($H145&lt;&gt;0,$K$2,IF($I145&lt;&gt;0,$K$2,IF($J145&lt;&gt;0,$K$2,"")))))))</f>
        <v>0</v>
      </c>
      <c r="S25" s="427"/>
    </row>
    <row r="26" spans="1:19" ht="18.75" customHeight="1">
      <c r="A26" s="29">
        <v>15</v>
      </c>
      <c r="H26" s="712"/>
      <c r="I26" s="1143"/>
      <c r="J26" s="1871">
        <f>VLOOKUP(K26,OP_LIST2,2,FALSE)</f>
        <v>0</v>
      </c>
      <c r="K26" s="1484" t="s">
        <v>284</v>
      </c>
      <c r="L26" s="319"/>
      <c r="M26" s="707"/>
      <c r="N26" s="1144"/>
      <c r="O26" s="713"/>
      <c r="P26" s="713"/>
      <c r="Q26" s="714"/>
      <c r="R26" s="1488">
        <f>(IF($E145&lt;&gt;0,$K$2,IF($F145&lt;&gt;0,$K$2,IF($G145&lt;&gt;0,$K$2,IF($H145&lt;&gt;0,$K$2,IF($I145&lt;&gt;0,$K$2,IF($J145&lt;&gt;0,$K$2,"")))))))</f>
        <v>0</v>
      </c>
      <c r="S26" s="427"/>
    </row>
    <row r="27" spans="1:19" ht="18.75" customHeight="1">
      <c r="A27" s="29">
        <v>16</v>
      </c>
      <c r="H27" s="712"/>
      <c r="I27" s="1145"/>
      <c r="J27" s="1872">
        <f>VLOOKUP(K28,EBK_DEIN2,2,FALSE)</f>
        <v>0</v>
      </c>
      <c r="K27" s="1485" t="s">
        <v>1272</v>
      </c>
      <c r="L27" s="707"/>
      <c r="M27" s="707"/>
      <c r="N27" s="1146"/>
      <c r="O27" s="715"/>
      <c r="P27" s="715"/>
      <c r="Q27" s="716"/>
      <c r="R27" s="1488">
        <f>(IF($E145&lt;&gt;0,$K$2,IF($F145&lt;&gt;0,$K$2,IF($G145&lt;&gt;0,$K$2,IF($H145&lt;&gt;0,$K$2,IF($I145&lt;&gt;0,$K$2,IF($J145&lt;&gt;0,$K$2,"")))))))</f>
        <v>0</v>
      </c>
      <c r="S27" s="427"/>
    </row>
    <row r="28" spans="1:19" ht="18.75" customHeight="1">
      <c r="A28" s="29">
        <v>17</v>
      </c>
      <c r="H28" s="712"/>
      <c r="I28" s="1147"/>
      <c r="J28" s="1873">
        <f>+J27</f>
        <v>0</v>
      </c>
      <c r="K28" s="1483" t="s">
        <v>55</v>
      </c>
      <c r="L28" s="707"/>
      <c r="M28" s="707"/>
      <c r="N28" s="1146"/>
      <c r="O28" s="715"/>
      <c r="P28" s="715"/>
      <c r="Q28" s="716"/>
      <c r="R28" s="1488">
        <f>(IF($E145&lt;&gt;0,$K$2,IF($F145&lt;&gt;0,$K$2,IF($G145&lt;&gt;0,$K$2,IF($H145&lt;&gt;0,$K$2,IF($I145&lt;&gt;0,$K$2,IF($J145&lt;&gt;0,$K$2,"")))))))</f>
        <v>0</v>
      </c>
      <c r="S28" s="427"/>
    </row>
    <row r="29" spans="1:19" ht="15.75">
      <c r="A29" s="29">
        <v>18</v>
      </c>
      <c r="H29" s="712"/>
      <c r="I29" s="1148"/>
      <c r="J29" s="1149"/>
      <c r="K29" s="1150" t="s">
        <v>1024</v>
      </c>
      <c r="L29" s="707"/>
      <c r="M29" s="707"/>
      <c r="N29" s="1151"/>
      <c r="O29" s="717"/>
      <c r="P29" s="717"/>
      <c r="Q29" s="718"/>
      <c r="R29" s="1488">
        <f>(IF($E145&lt;&gt;0,$K$2,IF($F145&lt;&gt;0,$K$2,IF($G145&lt;&gt;0,$K$2,IF($H145&lt;&gt;0,$K$2,IF($I145&lt;&gt;0,$K$2,IF($J145&lt;&gt;0,$K$2,"")))))))</f>
        <v>0</v>
      </c>
      <c r="S29" s="427"/>
    </row>
    <row r="30" spans="1:19" ht="18.75" customHeight="1">
      <c r="A30" s="29">
        <v>19</v>
      </c>
      <c r="H30" s="712"/>
      <c r="I30" s="1152">
        <v>100</v>
      </c>
      <c r="J30" s="2267" t="s">
        <v>498</v>
      </c>
      <c r="K30" s="2261"/>
      <c r="L30" s="394">
        <f t="shared" ref="L30:Q30" si="0">SUM(L31:L32)</f>
        <v>0</v>
      </c>
      <c r="M30" s="395">
        <f t="shared" si="0"/>
        <v>0</v>
      </c>
      <c r="N30" s="508">
        <f t="shared" si="0"/>
        <v>0</v>
      </c>
      <c r="O30" s="509">
        <f t="shared" si="0"/>
        <v>0</v>
      </c>
      <c r="P30" s="509">
        <f t="shared" si="0"/>
        <v>0</v>
      </c>
      <c r="Q30" s="510">
        <f t="shared" si="0"/>
        <v>0</v>
      </c>
      <c r="R30" s="1486">
        <f>(IF($E30&lt;&gt;0,$K$2,IF($F30&lt;&gt;0,$K$2,IF($G30&lt;&gt;0,$K$2,IF($H30&lt;&gt;0,$K$2,IF($I30&lt;&gt;0,$K$2,IF($J30&lt;&gt;0,$K$2,"")))))))</f>
        <v>0</v>
      </c>
      <c r="S30" s="428"/>
    </row>
    <row r="31" spans="1:19" ht="18.75" customHeight="1">
      <c r="A31" s="29">
        <v>20</v>
      </c>
      <c r="H31" s="712"/>
      <c r="I31" s="1153"/>
      <c r="J31" s="1154">
        <v>101</v>
      </c>
      <c r="K31" s="1155" t="s">
        <v>499</v>
      </c>
      <c r="L31" s="552"/>
      <c r="M31" s="561">
        <f>N31+O31+P31+Q31</f>
        <v>0</v>
      </c>
      <c r="N31" s="475"/>
      <c r="O31" s="476"/>
      <c r="P31" s="476"/>
      <c r="Q31" s="477"/>
      <c r="R31" s="1486">
        <f t="shared" ref="R31:R97" si="1">(IF($E31&lt;&gt;0,$K$2,IF($F31&lt;&gt;0,$K$2,IF($G31&lt;&gt;0,$K$2,IF($H31&lt;&gt;0,$K$2,IF($I31&lt;&gt;0,$K$2,IF($J31&lt;&gt;0,$K$2,"")))))))</f>
        <v>0</v>
      </c>
      <c r="S31" s="428"/>
    </row>
    <row r="32" spans="1:19" ht="18.75" customHeight="1">
      <c r="A32" s="29">
        <v>21</v>
      </c>
      <c r="H32" s="712"/>
      <c r="I32" s="1153"/>
      <c r="J32" s="1156">
        <v>102</v>
      </c>
      <c r="K32" s="1157" t="s">
        <v>500</v>
      </c>
      <c r="L32" s="558"/>
      <c r="M32" s="562">
        <f>N32+O32+P32+Q32</f>
        <v>0</v>
      </c>
      <c r="N32" s="487"/>
      <c r="O32" s="488"/>
      <c r="P32" s="488"/>
      <c r="Q32" s="489"/>
      <c r="R32" s="1486">
        <f t="shared" si="1"/>
        <v>0</v>
      </c>
      <c r="S32" s="428"/>
    </row>
    <row r="33" spans="1:19" ht="18.75" customHeight="1">
      <c r="A33" s="29">
        <v>22</v>
      </c>
      <c r="H33" s="712"/>
      <c r="I33" s="1152">
        <v>200</v>
      </c>
      <c r="J33" s="2258" t="s">
        <v>501</v>
      </c>
      <c r="K33" s="2258"/>
      <c r="L33" s="394">
        <f t="shared" ref="L33:Q33" si="2">SUM(L34:L38)</f>
        <v>0</v>
      </c>
      <c r="M33" s="395">
        <f t="shared" si="2"/>
        <v>0</v>
      </c>
      <c r="N33" s="508">
        <f t="shared" si="2"/>
        <v>0</v>
      </c>
      <c r="O33" s="509">
        <f t="shared" si="2"/>
        <v>0</v>
      </c>
      <c r="P33" s="509">
        <f t="shared" si="2"/>
        <v>0</v>
      </c>
      <c r="Q33" s="510">
        <f t="shared" si="2"/>
        <v>0</v>
      </c>
      <c r="R33" s="1486">
        <f t="shared" si="1"/>
        <v>0</v>
      </c>
      <c r="S33" s="428"/>
    </row>
    <row r="34" spans="1:19" ht="18.75" customHeight="1">
      <c r="A34" s="29">
        <v>23</v>
      </c>
      <c r="H34" s="712"/>
      <c r="I34" s="1158"/>
      <c r="J34" s="1154">
        <v>201</v>
      </c>
      <c r="K34" s="1155" t="s">
        <v>502</v>
      </c>
      <c r="L34" s="552"/>
      <c r="M34" s="561">
        <f>N34+O34+P34+Q34</f>
        <v>0</v>
      </c>
      <c r="N34" s="475"/>
      <c r="O34" s="476"/>
      <c r="P34" s="476"/>
      <c r="Q34" s="477"/>
      <c r="R34" s="1486">
        <f t="shared" si="1"/>
        <v>0</v>
      </c>
      <c r="S34" s="428"/>
    </row>
    <row r="35" spans="1:19" ht="18.75" customHeight="1">
      <c r="A35" s="29">
        <v>24</v>
      </c>
      <c r="H35" s="712"/>
      <c r="I35" s="1159"/>
      <c r="J35" s="1160">
        <v>202</v>
      </c>
      <c r="K35" s="1161" t="s">
        <v>503</v>
      </c>
      <c r="L35" s="554"/>
      <c r="M35" s="563">
        <f>N35+O35+P35+Q35</f>
        <v>0</v>
      </c>
      <c r="N35" s="478"/>
      <c r="O35" s="479"/>
      <c r="P35" s="479"/>
      <c r="Q35" s="480"/>
      <c r="R35" s="1486">
        <f t="shared" si="1"/>
        <v>0</v>
      </c>
      <c r="S35" s="428"/>
    </row>
    <row r="36" spans="1:19" ht="18.75" customHeight="1">
      <c r="A36" s="29">
        <v>25</v>
      </c>
      <c r="H36" s="712"/>
      <c r="I36" s="1162"/>
      <c r="J36" s="1160">
        <v>205</v>
      </c>
      <c r="K36" s="1161" t="s">
        <v>885</v>
      </c>
      <c r="L36" s="554"/>
      <c r="M36" s="563">
        <f>N36+O36+P36+Q36</f>
        <v>0</v>
      </c>
      <c r="N36" s="478"/>
      <c r="O36" s="479"/>
      <c r="P36" s="479"/>
      <c r="Q36" s="480"/>
      <c r="R36" s="1486">
        <f t="shared" si="1"/>
        <v>0</v>
      </c>
      <c r="S36" s="428"/>
    </row>
    <row r="37" spans="1:19" ht="18.75" customHeight="1">
      <c r="A37" s="29">
        <v>26</v>
      </c>
      <c r="H37" s="712"/>
      <c r="I37" s="1162"/>
      <c r="J37" s="1160">
        <v>208</v>
      </c>
      <c r="K37" s="1163" t="s">
        <v>886</v>
      </c>
      <c r="L37" s="554"/>
      <c r="M37" s="563">
        <f>N37+O37+P37+Q37</f>
        <v>0</v>
      </c>
      <c r="N37" s="478"/>
      <c r="O37" s="479"/>
      <c r="P37" s="479"/>
      <c r="Q37" s="480"/>
      <c r="R37" s="1486">
        <f t="shared" si="1"/>
        <v>0</v>
      </c>
      <c r="S37" s="428"/>
    </row>
    <row r="38" spans="1:19" ht="18.75" customHeight="1">
      <c r="A38" s="29">
        <v>27</v>
      </c>
      <c r="H38" s="712"/>
      <c r="I38" s="1158"/>
      <c r="J38" s="1156">
        <v>209</v>
      </c>
      <c r="K38" s="1164" t="s">
        <v>887</v>
      </c>
      <c r="L38" s="558"/>
      <c r="M38" s="562">
        <f>N38+O38+P38+Q38</f>
        <v>0</v>
      </c>
      <c r="N38" s="487"/>
      <c r="O38" s="488"/>
      <c r="P38" s="488"/>
      <c r="Q38" s="489"/>
      <c r="R38" s="1486">
        <f t="shared" si="1"/>
        <v>0</v>
      </c>
      <c r="S38" s="428"/>
    </row>
    <row r="39" spans="1:19" ht="18.75" customHeight="1">
      <c r="A39" s="29">
        <v>28</v>
      </c>
      <c r="H39" s="712"/>
      <c r="I39" s="1152">
        <v>500</v>
      </c>
      <c r="J39" s="2259" t="s">
        <v>888</v>
      </c>
      <c r="K39" s="2259"/>
      <c r="L39" s="394">
        <f t="shared" ref="L39:Q39" si="3">SUM(L40:L46)</f>
        <v>0</v>
      </c>
      <c r="M39" s="395">
        <f t="shared" si="3"/>
        <v>0</v>
      </c>
      <c r="N39" s="508">
        <f t="shared" si="3"/>
        <v>0</v>
      </c>
      <c r="O39" s="509">
        <f t="shared" si="3"/>
        <v>0</v>
      </c>
      <c r="P39" s="509">
        <f t="shared" si="3"/>
        <v>0</v>
      </c>
      <c r="Q39" s="510">
        <f t="shared" si="3"/>
        <v>0</v>
      </c>
      <c r="R39" s="1486">
        <f t="shared" si="1"/>
        <v>0</v>
      </c>
      <c r="S39" s="428"/>
    </row>
    <row r="40" spans="1:19" ht="18.75" customHeight="1">
      <c r="A40" s="29">
        <v>29</v>
      </c>
      <c r="H40" s="712"/>
      <c r="I40" s="1158"/>
      <c r="J40" s="1165">
        <v>551</v>
      </c>
      <c r="K40" s="1166" t="s">
        <v>889</v>
      </c>
      <c r="L40" s="552"/>
      <c r="M40" s="561">
        <f t="shared" ref="M40:M47" si="4">N40+O40+P40+Q40</f>
        <v>0</v>
      </c>
      <c r="N40" s="1447">
        <v>0</v>
      </c>
      <c r="O40" s="1448">
        <v>0</v>
      </c>
      <c r="P40" s="1448">
        <v>0</v>
      </c>
      <c r="Q40" s="477"/>
      <c r="R40" s="1486">
        <f t="shared" si="1"/>
        <v>0</v>
      </c>
      <c r="S40" s="428"/>
    </row>
    <row r="41" spans="1:19" ht="18.75" customHeight="1">
      <c r="A41" s="29">
        <v>30</v>
      </c>
      <c r="H41" s="712"/>
      <c r="I41" s="1158"/>
      <c r="J41" s="1167">
        <f>J40+1</f>
        <v>552</v>
      </c>
      <c r="K41" s="1168" t="s">
        <v>890</v>
      </c>
      <c r="L41" s="554"/>
      <c r="M41" s="563">
        <f t="shared" si="4"/>
        <v>0</v>
      </c>
      <c r="N41" s="1449">
        <v>0</v>
      </c>
      <c r="O41" s="1450">
        <v>0</v>
      </c>
      <c r="P41" s="1450">
        <v>0</v>
      </c>
      <c r="Q41" s="480"/>
      <c r="R41" s="1486">
        <f t="shared" si="1"/>
        <v>0</v>
      </c>
      <c r="S41" s="428"/>
    </row>
    <row r="42" spans="1:19" ht="18.75" customHeight="1">
      <c r="A42" s="29">
        <v>31</v>
      </c>
      <c r="H42" s="712"/>
      <c r="I42" s="1169"/>
      <c r="J42" s="1167">
        <v>558</v>
      </c>
      <c r="K42" s="1170" t="s">
        <v>1444</v>
      </c>
      <c r="L42" s="554"/>
      <c r="M42" s="563">
        <f>N42+O42+P42+Q42</f>
        <v>0</v>
      </c>
      <c r="N42" s="1449">
        <v>0</v>
      </c>
      <c r="O42" s="1450">
        <v>0</v>
      </c>
      <c r="P42" s="1450">
        <v>0</v>
      </c>
      <c r="Q42" s="683">
        <v>0</v>
      </c>
      <c r="R42" s="1486">
        <f t="shared" si="1"/>
        <v>0</v>
      </c>
      <c r="S42" s="428"/>
    </row>
    <row r="43" spans="1:19" ht="18.75" customHeight="1">
      <c r="A43" s="29">
        <v>32</v>
      </c>
      <c r="H43" s="712"/>
      <c r="I43" s="1169"/>
      <c r="J43" s="1167">
        <v>560</v>
      </c>
      <c r="K43" s="1170" t="s">
        <v>891</v>
      </c>
      <c r="L43" s="554"/>
      <c r="M43" s="563">
        <f t="shared" si="4"/>
        <v>0</v>
      </c>
      <c r="N43" s="1449">
        <v>0</v>
      </c>
      <c r="O43" s="1450">
        <v>0</v>
      </c>
      <c r="P43" s="1450">
        <v>0</v>
      </c>
      <c r="Q43" s="480"/>
      <c r="R43" s="1486">
        <f t="shared" si="1"/>
        <v>0</v>
      </c>
      <c r="S43" s="428"/>
    </row>
    <row r="44" spans="1:19" ht="18.75" customHeight="1">
      <c r="A44" s="29">
        <v>33</v>
      </c>
      <c r="H44" s="712"/>
      <c r="I44" s="1169"/>
      <c r="J44" s="1167">
        <v>580</v>
      </c>
      <c r="K44" s="1168" t="s">
        <v>892</v>
      </c>
      <c r="L44" s="554"/>
      <c r="M44" s="563">
        <f t="shared" si="4"/>
        <v>0</v>
      </c>
      <c r="N44" s="1449">
        <v>0</v>
      </c>
      <c r="O44" s="1450">
        <v>0</v>
      </c>
      <c r="P44" s="1450">
        <v>0</v>
      </c>
      <c r="Q44" s="480"/>
      <c r="R44" s="1486">
        <f t="shared" si="1"/>
        <v>0</v>
      </c>
      <c r="S44" s="428"/>
    </row>
    <row r="45" spans="1:19" ht="31.5">
      <c r="A45" s="29">
        <v>34</v>
      </c>
      <c r="H45" s="712"/>
      <c r="I45" s="1158"/>
      <c r="J45" s="1160">
        <v>588</v>
      </c>
      <c r="K45" s="1163" t="s">
        <v>1448</v>
      </c>
      <c r="L45" s="554"/>
      <c r="M45" s="563">
        <f>N45+O45+P45+Q45</f>
        <v>0</v>
      </c>
      <c r="N45" s="1449">
        <v>0</v>
      </c>
      <c r="O45" s="1450">
        <v>0</v>
      </c>
      <c r="P45" s="1450">
        <v>0</v>
      </c>
      <c r="Q45" s="683">
        <v>0</v>
      </c>
      <c r="R45" s="1486">
        <f t="shared" si="1"/>
        <v>0</v>
      </c>
      <c r="S45" s="428"/>
    </row>
    <row r="46" spans="1:19" ht="31.5">
      <c r="A46" s="29">
        <v>35</v>
      </c>
      <c r="H46" s="712"/>
      <c r="I46" s="1158"/>
      <c r="J46" s="1171">
        <v>590</v>
      </c>
      <c r="K46" s="1172" t="s">
        <v>893</v>
      </c>
      <c r="L46" s="558"/>
      <c r="M46" s="562">
        <f t="shared" si="4"/>
        <v>0</v>
      </c>
      <c r="N46" s="487"/>
      <c r="O46" s="488"/>
      <c r="P46" s="488"/>
      <c r="Q46" s="489"/>
      <c r="R46" s="1486">
        <f t="shared" si="1"/>
        <v>0</v>
      </c>
      <c r="S46" s="428"/>
    </row>
    <row r="47" spans="1:19" ht="18.75" customHeight="1">
      <c r="A47" s="29">
        <v>36</v>
      </c>
      <c r="H47" s="712"/>
      <c r="I47" s="1152">
        <v>800</v>
      </c>
      <c r="J47" s="2262" t="s">
        <v>1025</v>
      </c>
      <c r="K47" s="2263"/>
      <c r="L47" s="1467"/>
      <c r="M47" s="397">
        <f t="shared" si="4"/>
        <v>0</v>
      </c>
      <c r="N47" s="1266"/>
      <c r="O47" s="1267"/>
      <c r="P47" s="1267"/>
      <c r="Q47" s="1268"/>
      <c r="R47" s="1486">
        <f t="shared" si="1"/>
        <v>0</v>
      </c>
      <c r="S47" s="428"/>
    </row>
    <row r="48" spans="1:19" ht="18.75" customHeight="1">
      <c r="A48" s="29">
        <v>37</v>
      </c>
      <c r="H48" s="712"/>
      <c r="I48" s="1152">
        <v>1000</v>
      </c>
      <c r="J48" s="2258" t="s">
        <v>895</v>
      </c>
      <c r="K48" s="2258"/>
      <c r="L48" s="396">
        <f t="shared" ref="L48:Q48" si="5">SUM(L49:L65)</f>
        <v>0</v>
      </c>
      <c r="M48" s="397">
        <f t="shared" si="5"/>
        <v>0</v>
      </c>
      <c r="N48" s="508">
        <f t="shared" si="5"/>
        <v>0</v>
      </c>
      <c r="O48" s="509">
        <f t="shared" si="5"/>
        <v>0</v>
      </c>
      <c r="P48" s="509">
        <f t="shared" si="5"/>
        <v>0</v>
      </c>
      <c r="Q48" s="510">
        <f t="shared" si="5"/>
        <v>0</v>
      </c>
      <c r="R48" s="1486">
        <f t="shared" si="1"/>
        <v>0</v>
      </c>
      <c r="S48" s="428"/>
    </row>
    <row r="49" spans="1:19" ht="18.75" customHeight="1">
      <c r="A49" s="29">
        <v>38</v>
      </c>
      <c r="H49" s="712"/>
      <c r="I49" s="1159"/>
      <c r="J49" s="1154">
        <v>1011</v>
      </c>
      <c r="K49" s="1173" t="s">
        <v>896</v>
      </c>
      <c r="L49" s="552"/>
      <c r="M49" s="561">
        <f t="shared" ref="M49:M65" si="6">N49+O49+P49+Q49</f>
        <v>0</v>
      </c>
      <c r="N49" s="475"/>
      <c r="O49" s="476"/>
      <c r="P49" s="476"/>
      <c r="Q49" s="477"/>
      <c r="R49" s="1486">
        <f t="shared" si="1"/>
        <v>0</v>
      </c>
      <c r="S49" s="428"/>
    </row>
    <row r="50" spans="1:19" ht="18.75" customHeight="1">
      <c r="A50" s="29">
        <v>39</v>
      </c>
      <c r="E50" s="40"/>
      <c r="H50" s="712"/>
      <c r="I50" s="1159"/>
      <c r="J50" s="1160">
        <v>1012</v>
      </c>
      <c r="K50" s="1161" t="s">
        <v>897</v>
      </c>
      <c r="L50" s="554"/>
      <c r="M50" s="563">
        <f t="shared" si="6"/>
        <v>0</v>
      </c>
      <c r="N50" s="478"/>
      <c r="O50" s="479"/>
      <c r="P50" s="479"/>
      <c r="Q50" s="480"/>
      <c r="R50" s="1486">
        <f t="shared" si="1"/>
        <v>0</v>
      </c>
      <c r="S50" s="428"/>
    </row>
    <row r="51" spans="1:19" ht="18.75" customHeight="1">
      <c r="A51" s="29">
        <v>40</v>
      </c>
      <c r="E51" s="40"/>
      <c r="H51" s="712"/>
      <c r="I51" s="1159"/>
      <c r="J51" s="1160">
        <v>1013</v>
      </c>
      <c r="K51" s="1161" t="s">
        <v>898</v>
      </c>
      <c r="L51" s="554"/>
      <c r="M51" s="563">
        <f t="shared" si="6"/>
        <v>0</v>
      </c>
      <c r="N51" s="478"/>
      <c r="O51" s="479"/>
      <c r="P51" s="479"/>
      <c r="Q51" s="480"/>
      <c r="R51" s="1486">
        <f t="shared" si="1"/>
        <v>0</v>
      </c>
      <c r="S51" s="428"/>
    </row>
    <row r="52" spans="1:19" ht="18.75" customHeight="1">
      <c r="A52" s="29">
        <v>41</v>
      </c>
      <c r="E52" s="40"/>
      <c r="H52" s="712"/>
      <c r="I52" s="1159"/>
      <c r="J52" s="1160">
        <v>1014</v>
      </c>
      <c r="K52" s="1161" t="s">
        <v>899</v>
      </c>
      <c r="L52" s="554"/>
      <c r="M52" s="563">
        <f t="shared" si="6"/>
        <v>0</v>
      </c>
      <c r="N52" s="478"/>
      <c r="O52" s="479"/>
      <c r="P52" s="479"/>
      <c r="Q52" s="480"/>
      <c r="R52" s="1486">
        <f t="shared" si="1"/>
        <v>0</v>
      </c>
      <c r="S52" s="428"/>
    </row>
    <row r="53" spans="1:19" ht="18.75" customHeight="1">
      <c r="A53" s="29">
        <v>42</v>
      </c>
      <c r="E53" s="40"/>
      <c r="H53" s="712"/>
      <c r="I53" s="1159"/>
      <c r="J53" s="1160">
        <v>1015</v>
      </c>
      <c r="K53" s="1161" t="s">
        <v>900</v>
      </c>
      <c r="L53" s="554"/>
      <c r="M53" s="563">
        <f t="shared" si="6"/>
        <v>0</v>
      </c>
      <c r="N53" s="478"/>
      <c r="O53" s="479"/>
      <c r="P53" s="479"/>
      <c r="Q53" s="480"/>
      <c r="R53" s="1486">
        <f t="shared" si="1"/>
        <v>0</v>
      </c>
      <c r="S53" s="428"/>
    </row>
    <row r="54" spans="1:19" ht="18.75" customHeight="1">
      <c r="A54" s="29">
        <v>43</v>
      </c>
      <c r="E54" s="40"/>
      <c r="H54" s="712"/>
      <c r="I54" s="1159"/>
      <c r="J54" s="1174">
        <v>1016</v>
      </c>
      <c r="K54" s="1175" t="s">
        <v>901</v>
      </c>
      <c r="L54" s="556"/>
      <c r="M54" s="564">
        <f t="shared" si="6"/>
        <v>0</v>
      </c>
      <c r="N54" s="542"/>
      <c r="O54" s="543"/>
      <c r="P54" s="543"/>
      <c r="Q54" s="544"/>
      <c r="R54" s="1486">
        <f t="shared" si="1"/>
        <v>0</v>
      </c>
      <c r="S54" s="428"/>
    </row>
    <row r="55" spans="1:19" ht="18.75" customHeight="1">
      <c r="A55" s="29">
        <v>44</v>
      </c>
      <c r="E55" s="40"/>
      <c r="H55" s="712"/>
      <c r="I55" s="1153"/>
      <c r="J55" s="1176">
        <v>1020</v>
      </c>
      <c r="K55" s="1177" t="s">
        <v>902</v>
      </c>
      <c r="L55" s="1468"/>
      <c r="M55" s="566">
        <f t="shared" si="6"/>
        <v>0</v>
      </c>
      <c r="N55" s="484"/>
      <c r="O55" s="485"/>
      <c r="P55" s="485"/>
      <c r="Q55" s="486"/>
      <c r="R55" s="1486">
        <f t="shared" si="1"/>
        <v>0</v>
      </c>
      <c r="S55" s="428"/>
    </row>
    <row r="56" spans="1:19" ht="18.75" customHeight="1">
      <c r="A56" s="29">
        <v>45</v>
      </c>
      <c r="E56" s="40"/>
      <c r="H56" s="712"/>
      <c r="I56" s="1159"/>
      <c r="J56" s="1178">
        <v>1030</v>
      </c>
      <c r="K56" s="1179" t="s">
        <v>903</v>
      </c>
      <c r="L56" s="1469"/>
      <c r="M56" s="568">
        <f t="shared" si="6"/>
        <v>0</v>
      </c>
      <c r="N56" s="481"/>
      <c r="O56" s="482"/>
      <c r="P56" s="482"/>
      <c r="Q56" s="483"/>
      <c r="R56" s="1486">
        <f t="shared" si="1"/>
        <v>0</v>
      </c>
      <c r="S56" s="428"/>
    </row>
    <row r="57" spans="1:19" ht="18.75" customHeight="1">
      <c r="A57" s="29">
        <v>46</v>
      </c>
      <c r="E57" s="40"/>
      <c r="H57" s="712"/>
      <c r="I57" s="1159"/>
      <c r="J57" s="1176">
        <v>1051</v>
      </c>
      <c r="K57" s="1180" t="s">
        <v>904</v>
      </c>
      <c r="L57" s="1468"/>
      <c r="M57" s="566">
        <f t="shared" si="6"/>
        <v>0</v>
      </c>
      <c r="N57" s="484"/>
      <c r="O57" s="485"/>
      <c r="P57" s="485"/>
      <c r="Q57" s="486"/>
      <c r="R57" s="1486">
        <f t="shared" si="1"/>
        <v>0</v>
      </c>
      <c r="S57" s="428"/>
    </row>
    <row r="58" spans="1:19" ht="18.75" customHeight="1">
      <c r="A58" s="29">
        <v>47</v>
      </c>
      <c r="C58" s="33"/>
      <c r="E58" s="40"/>
      <c r="H58" s="712"/>
      <c r="I58" s="1159"/>
      <c r="J58" s="1160">
        <v>1052</v>
      </c>
      <c r="K58" s="1161" t="s">
        <v>905</v>
      </c>
      <c r="L58" s="554"/>
      <c r="M58" s="563">
        <f t="shared" si="6"/>
        <v>0</v>
      </c>
      <c r="N58" s="478"/>
      <c r="O58" s="479"/>
      <c r="P58" s="479"/>
      <c r="Q58" s="480"/>
      <c r="R58" s="1486">
        <f t="shared" si="1"/>
        <v>0</v>
      </c>
      <c r="S58" s="428"/>
    </row>
    <row r="59" spans="1:19" ht="18.75" customHeight="1">
      <c r="A59" s="29">
        <v>48</v>
      </c>
      <c r="E59" s="40"/>
      <c r="H59" s="712"/>
      <c r="I59" s="1159"/>
      <c r="J59" s="1178">
        <v>1053</v>
      </c>
      <c r="K59" s="1179" t="s">
        <v>1324</v>
      </c>
      <c r="L59" s="1469"/>
      <c r="M59" s="568">
        <f t="shared" si="6"/>
        <v>0</v>
      </c>
      <c r="N59" s="481"/>
      <c r="O59" s="482"/>
      <c r="P59" s="482"/>
      <c r="Q59" s="483"/>
      <c r="R59" s="1486">
        <f t="shared" si="1"/>
        <v>0</v>
      </c>
      <c r="S59" s="428"/>
    </row>
    <row r="60" spans="1:19" ht="18.75" customHeight="1">
      <c r="A60" s="29">
        <v>49</v>
      </c>
      <c r="E60" s="40"/>
      <c r="H60" s="712"/>
      <c r="I60" s="1159"/>
      <c r="J60" s="1176">
        <v>1062</v>
      </c>
      <c r="K60" s="1177" t="s">
        <v>906</v>
      </c>
      <c r="L60" s="1468"/>
      <c r="M60" s="566">
        <f t="shared" si="6"/>
        <v>0</v>
      </c>
      <c r="N60" s="484"/>
      <c r="O60" s="485"/>
      <c r="P60" s="485"/>
      <c r="Q60" s="486"/>
      <c r="R60" s="1486">
        <f t="shared" si="1"/>
        <v>0</v>
      </c>
      <c r="S60" s="428"/>
    </row>
    <row r="61" spans="1:19" ht="18.75" customHeight="1">
      <c r="A61" s="29">
        <v>50</v>
      </c>
      <c r="E61" s="40"/>
      <c r="H61" s="712"/>
      <c r="I61" s="1159"/>
      <c r="J61" s="1178">
        <v>1063</v>
      </c>
      <c r="K61" s="1181" t="s">
        <v>1282</v>
      </c>
      <c r="L61" s="1469"/>
      <c r="M61" s="568">
        <f t="shared" si="6"/>
        <v>0</v>
      </c>
      <c r="N61" s="481"/>
      <c r="O61" s="482"/>
      <c r="P61" s="482"/>
      <c r="Q61" s="483"/>
      <c r="R61" s="1486">
        <f t="shared" si="1"/>
        <v>0</v>
      </c>
      <c r="S61" s="428"/>
    </row>
    <row r="62" spans="1:19" ht="18.75" customHeight="1">
      <c r="A62" s="29">
        <v>51</v>
      </c>
      <c r="E62" s="40"/>
      <c r="H62" s="712"/>
      <c r="I62" s="1159"/>
      <c r="J62" s="1182">
        <v>1069</v>
      </c>
      <c r="K62" s="1183" t="s">
        <v>907</v>
      </c>
      <c r="L62" s="1470"/>
      <c r="M62" s="570">
        <f t="shared" si="6"/>
        <v>0</v>
      </c>
      <c r="N62" s="667"/>
      <c r="O62" s="668"/>
      <c r="P62" s="668"/>
      <c r="Q62" s="632"/>
      <c r="R62" s="1486">
        <f t="shared" si="1"/>
        <v>0</v>
      </c>
      <c r="S62" s="428"/>
    </row>
    <row r="63" spans="1:19" ht="18.75" customHeight="1">
      <c r="A63" s="29">
        <v>52</v>
      </c>
      <c r="E63" s="40"/>
      <c r="H63" s="712"/>
      <c r="I63" s="1153"/>
      <c r="J63" s="1176">
        <v>1091</v>
      </c>
      <c r="K63" s="1180" t="s">
        <v>1325</v>
      </c>
      <c r="L63" s="1468"/>
      <c r="M63" s="566">
        <f t="shared" si="6"/>
        <v>0</v>
      </c>
      <c r="N63" s="484"/>
      <c r="O63" s="485"/>
      <c r="P63" s="485"/>
      <c r="Q63" s="486"/>
      <c r="R63" s="1486">
        <f t="shared" si="1"/>
        <v>0</v>
      </c>
      <c r="S63" s="428"/>
    </row>
    <row r="64" spans="1:19" ht="18.75" customHeight="1">
      <c r="A64" s="29">
        <v>53</v>
      </c>
      <c r="E64" s="40"/>
      <c r="H64" s="712"/>
      <c r="I64" s="1159"/>
      <c r="J64" s="1160">
        <v>1092</v>
      </c>
      <c r="K64" s="1161" t="s">
        <v>1088</v>
      </c>
      <c r="L64" s="554"/>
      <c r="M64" s="563">
        <f t="shared" si="6"/>
        <v>0</v>
      </c>
      <c r="N64" s="478"/>
      <c r="O64" s="479"/>
      <c r="P64" s="479"/>
      <c r="Q64" s="480"/>
      <c r="R64" s="1486">
        <f t="shared" si="1"/>
        <v>0</v>
      </c>
      <c r="S64" s="428"/>
    </row>
    <row r="65" spans="1:19" ht="18.75" customHeight="1">
      <c r="A65" s="29">
        <v>54</v>
      </c>
      <c r="E65" s="40"/>
      <c r="H65" s="712"/>
      <c r="I65" s="1159"/>
      <c r="J65" s="1156">
        <v>1098</v>
      </c>
      <c r="K65" s="1184" t="s">
        <v>908</v>
      </c>
      <c r="L65" s="558"/>
      <c r="M65" s="562">
        <f t="shared" si="6"/>
        <v>0</v>
      </c>
      <c r="N65" s="487"/>
      <c r="O65" s="488"/>
      <c r="P65" s="488"/>
      <c r="Q65" s="489"/>
      <c r="R65" s="1486">
        <f t="shared" si="1"/>
        <v>0</v>
      </c>
      <c r="S65" s="428"/>
    </row>
    <row r="66" spans="1:19" ht="18.75" customHeight="1">
      <c r="A66" s="29">
        <v>55</v>
      </c>
      <c r="E66" s="40"/>
      <c r="H66" s="712"/>
      <c r="I66" s="1152">
        <v>1900</v>
      </c>
      <c r="J66" s="2257" t="s">
        <v>575</v>
      </c>
      <c r="K66" s="2257"/>
      <c r="L66" s="396">
        <f t="shared" ref="L66:Q66" si="7">SUM(L67:L69)</f>
        <v>0</v>
      </c>
      <c r="M66" s="397">
        <f t="shared" si="7"/>
        <v>0</v>
      </c>
      <c r="N66" s="508">
        <f t="shared" si="7"/>
        <v>0</v>
      </c>
      <c r="O66" s="509">
        <f t="shared" si="7"/>
        <v>0</v>
      </c>
      <c r="P66" s="509">
        <f t="shared" si="7"/>
        <v>0</v>
      </c>
      <c r="Q66" s="510">
        <f t="shared" si="7"/>
        <v>0</v>
      </c>
      <c r="R66" s="1486">
        <f t="shared" si="1"/>
        <v>0</v>
      </c>
      <c r="S66" s="428"/>
    </row>
    <row r="67" spans="1:19" ht="18.75" customHeight="1">
      <c r="A67" s="29">
        <v>56</v>
      </c>
      <c r="E67" s="40"/>
      <c r="H67" s="712"/>
      <c r="I67" s="1159"/>
      <c r="J67" s="1154">
        <v>1901</v>
      </c>
      <c r="K67" s="1185" t="s">
        <v>576</v>
      </c>
      <c r="L67" s="552"/>
      <c r="M67" s="561">
        <f>N67+O67+P67+Q67</f>
        <v>0</v>
      </c>
      <c r="N67" s="475"/>
      <c r="O67" s="476"/>
      <c r="P67" s="476"/>
      <c r="Q67" s="477"/>
      <c r="R67" s="1486">
        <f t="shared" si="1"/>
        <v>0</v>
      </c>
      <c r="S67" s="428"/>
    </row>
    <row r="68" spans="1:19" ht="18.75" customHeight="1">
      <c r="A68" s="29">
        <v>57</v>
      </c>
      <c r="E68" s="40"/>
      <c r="H68" s="712"/>
      <c r="I68" s="1186"/>
      <c r="J68" s="1160">
        <v>1981</v>
      </c>
      <c r="K68" s="1187" t="s">
        <v>577</v>
      </c>
      <c r="L68" s="554"/>
      <c r="M68" s="563">
        <f>N68+O68+P68+Q68</f>
        <v>0</v>
      </c>
      <c r="N68" s="478"/>
      <c r="O68" s="479"/>
      <c r="P68" s="479"/>
      <c r="Q68" s="480"/>
      <c r="R68" s="1486">
        <f t="shared" si="1"/>
        <v>0</v>
      </c>
      <c r="S68" s="428"/>
    </row>
    <row r="69" spans="1:19" ht="18.75" customHeight="1">
      <c r="A69" s="29">
        <v>58</v>
      </c>
      <c r="E69" s="40"/>
      <c r="H69" s="712"/>
      <c r="I69" s="1159"/>
      <c r="J69" s="1156">
        <v>1991</v>
      </c>
      <c r="K69" s="1188" t="s">
        <v>578</v>
      </c>
      <c r="L69" s="558"/>
      <c r="M69" s="562">
        <f>N69+O69+P69+Q69</f>
        <v>0</v>
      </c>
      <c r="N69" s="487"/>
      <c r="O69" s="488"/>
      <c r="P69" s="488"/>
      <c r="Q69" s="489"/>
      <c r="R69" s="1486">
        <f t="shared" si="1"/>
        <v>0</v>
      </c>
      <c r="S69" s="428"/>
    </row>
    <row r="70" spans="1:19" ht="18.75" customHeight="1">
      <c r="A70" s="29">
        <v>59</v>
      </c>
      <c r="E70" s="40"/>
      <c r="H70" s="712"/>
      <c r="I70" s="1152">
        <v>2100</v>
      </c>
      <c r="J70" s="2257" t="s">
        <v>1072</v>
      </c>
      <c r="K70" s="2257"/>
      <c r="L70" s="396">
        <f t="shared" ref="L70:Q70" si="8">SUM(L71:L75)</f>
        <v>0</v>
      </c>
      <c r="M70" s="397">
        <f t="shared" si="8"/>
        <v>0</v>
      </c>
      <c r="N70" s="508">
        <f t="shared" si="8"/>
        <v>0</v>
      </c>
      <c r="O70" s="509">
        <f t="shared" si="8"/>
        <v>0</v>
      </c>
      <c r="P70" s="509">
        <f t="shared" si="8"/>
        <v>0</v>
      </c>
      <c r="Q70" s="510">
        <f t="shared" si="8"/>
        <v>0</v>
      </c>
      <c r="R70" s="1486">
        <f t="shared" si="1"/>
        <v>0</v>
      </c>
      <c r="S70" s="428"/>
    </row>
    <row r="71" spans="1:19" ht="18.75" customHeight="1">
      <c r="A71" s="29">
        <v>60</v>
      </c>
      <c r="E71" s="40"/>
      <c r="H71" s="712"/>
      <c r="I71" s="1159"/>
      <c r="J71" s="1154">
        <v>2110</v>
      </c>
      <c r="K71" s="1189" t="s">
        <v>909</v>
      </c>
      <c r="L71" s="552"/>
      <c r="M71" s="561">
        <f>N71+O71+P71+Q71</f>
        <v>0</v>
      </c>
      <c r="N71" s="475"/>
      <c r="O71" s="476"/>
      <c r="P71" s="476"/>
      <c r="Q71" s="477"/>
      <c r="R71" s="1486">
        <f t="shared" si="1"/>
        <v>0</v>
      </c>
      <c r="S71" s="428"/>
    </row>
    <row r="72" spans="1:19" ht="18.75" customHeight="1">
      <c r="A72" s="29">
        <v>61</v>
      </c>
      <c r="E72" s="40"/>
      <c r="H72" s="712"/>
      <c r="I72" s="1186"/>
      <c r="J72" s="1160">
        <v>2120</v>
      </c>
      <c r="K72" s="1163" t="s">
        <v>910</v>
      </c>
      <c r="L72" s="554"/>
      <c r="M72" s="563">
        <f>N72+O72+P72+Q72</f>
        <v>0</v>
      </c>
      <c r="N72" s="478"/>
      <c r="O72" s="479"/>
      <c r="P72" s="479"/>
      <c r="Q72" s="480"/>
      <c r="R72" s="1486">
        <f t="shared" si="1"/>
        <v>0</v>
      </c>
      <c r="S72" s="428"/>
    </row>
    <row r="73" spans="1:19" ht="18.75" customHeight="1">
      <c r="A73" s="29">
        <v>62</v>
      </c>
      <c r="E73" s="40"/>
      <c r="H73" s="712"/>
      <c r="I73" s="1186"/>
      <c r="J73" s="1160">
        <v>2125</v>
      </c>
      <c r="K73" s="1163" t="s">
        <v>1026</v>
      </c>
      <c r="L73" s="554"/>
      <c r="M73" s="563">
        <f>N73+O73+P73+Q73</f>
        <v>0</v>
      </c>
      <c r="N73" s="478"/>
      <c r="O73" s="479"/>
      <c r="P73" s="1450">
        <v>0</v>
      </c>
      <c r="Q73" s="480"/>
      <c r="R73" s="1486">
        <f t="shared" si="1"/>
        <v>0</v>
      </c>
      <c r="S73" s="428"/>
    </row>
    <row r="74" spans="1:19" ht="18.75" customHeight="1">
      <c r="A74" s="29">
        <v>63</v>
      </c>
      <c r="H74" s="712"/>
      <c r="I74" s="1158"/>
      <c r="J74" s="1160">
        <v>2140</v>
      </c>
      <c r="K74" s="1163" t="s">
        <v>912</v>
      </c>
      <c r="L74" s="554"/>
      <c r="M74" s="563">
        <f>N74+O74+P74+Q74</f>
        <v>0</v>
      </c>
      <c r="N74" s="478"/>
      <c r="O74" s="479"/>
      <c r="P74" s="1450">
        <v>0</v>
      </c>
      <c r="Q74" s="480"/>
      <c r="R74" s="1486">
        <f t="shared" si="1"/>
        <v>0</v>
      </c>
      <c r="S74" s="428"/>
    </row>
    <row r="75" spans="1:19" ht="18.75" customHeight="1">
      <c r="A75" s="29">
        <v>64</v>
      </c>
      <c r="H75" s="712"/>
      <c r="I75" s="1159"/>
      <c r="J75" s="1156">
        <v>2190</v>
      </c>
      <c r="K75" s="1190" t="s">
        <v>913</v>
      </c>
      <c r="L75" s="558"/>
      <c r="M75" s="562">
        <f>N75+O75+P75+Q75</f>
        <v>0</v>
      </c>
      <c r="N75" s="487"/>
      <c r="O75" s="488"/>
      <c r="P75" s="1452">
        <v>0</v>
      </c>
      <c r="Q75" s="489"/>
      <c r="R75" s="1486">
        <f t="shared" si="1"/>
        <v>0</v>
      </c>
      <c r="S75" s="428"/>
    </row>
    <row r="76" spans="1:19" ht="18.75" customHeight="1">
      <c r="A76" s="29">
        <v>65</v>
      </c>
      <c r="H76" s="712"/>
      <c r="I76" s="1152">
        <v>2200</v>
      </c>
      <c r="J76" s="2257" t="s">
        <v>914</v>
      </c>
      <c r="K76" s="2257"/>
      <c r="L76" s="396">
        <f t="shared" ref="L76:Q76" si="9">SUM(L77:L78)</f>
        <v>0</v>
      </c>
      <c r="M76" s="397">
        <f t="shared" si="9"/>
        <v>0</v>
      </c>
      <c r="N76" s="508">
        <f t="shared" si="9"/>
        <v>0</v>
      </c>
      <c r="O76" s="509">
        <f t="shared" si="9"/>
        <v>0</v>
      </c>
      <c r="P76" s="509">
        <f t="shared" si="9"/>
        <v>0</v>
      </c>
      <c r="Q76" s="510">
        <f t="shared" si="9"/>
        <v>0</v>
      </c>
      <c r="R76" s="1486">
        <f t="shared" si="1"/>
        <v>0</v>
      </c>
      <c r="S76" s="428"/>
    </row>
    <row r="77" spans="1:19" ht="18.75" customHeight="1">
      <c r="A77" s="29">
        <v>66</v>
      </c>
      <c r="H77" s="712"/>
      <c r="I77" s="1159"/>
      <c r="J77" s="1154">
        <v>2221</v>
      </c>
      <c r="K77" s="1155" t="s">
        <v>1265</v>
      </c>
      <c r="L77" s="552"/>
      <c r="M77" s="561">
        <f t="shared" ref="M77:M82" si="10">N77+O77+P77+Q77</f>
        <v>0</v>
      </c>
      <c r="N77" s="475"/>
      <c r="O77" s="476"/>
      <c r="P77" s="476"/>
      <c r="Q77" s="477"/>
      <c r="R77" s="1486">
        <f t="shared" si="1"/>
        <v>0</v>
      </c>
      <c r="S77" s="428"/>
    </row>
    <row r="78" spans="1:19" ht="18.75" customHeight="1">
      <c r="A78" s="29">
        <v>67</v>
      </c>
      <c r="H78" s="712"/>
      <c r="I78" s="1159"/>
      <c r="J78" s="1156">
        <v>2224</v>
      </c>
      <c r="K78" s="1157" t="s">
        <v>915</v>
      </c>
      <c r="L78" s="558"/>
      <c r="M78" s="562">
        <f t="shared" si="10"/>
        <v>0</v>
      </c>
      <c r="N78" s="487"/>
      <c r="O78" s="488"/>
      <c r="P78" s="488"/>
      <c r="Q78" s="489"/>
      <c r="R78" s="1486">
        <f t="shared" si="1"/>
        <v>0</v>
      </c>
      <c r="S78" s="428"/>
    </row>
    <row r="79" spans="1:19" ht="18.75" customHeight="1">
      <c r="A79" s="29">
        <v>68</v>
      </c>
      <c r="H79" s="712"/>
      <c r="I79" s="1152">
        <v>2500</v>
      </c>
      <c r="J79" s="2257" t="s">
        <v>916</v>
      </c>
      <c r="K79" s="2264"/>
      <c r="L79" s="1467"/>
      <c r="M79" s="397">
        <f t="shared" si="10"/>
        <v>0</v>
      </c>
      <c r="N79" s="1266"/>
      <c r="O79" s="1267"/>
      <c r="P79" s="1267"/>
      <c r="Q79" s="1268"/>
      <c r="R79" s="1486">
        <f t="shared" si="1"/>
        <v>0</v>
      </c>
      <c r="S79" s="428"/>
    </row>
    <row r="80" spans="1:19" ht="18.75" customHeight="1">
      <c r="A80" s="29">
        <v>69</v>
      </c>
      <c r="H80" s="712"/>
      <c r="I80" s="1152">
        <v>2600</v>
      </c>
      <c r="J80" s="2260" t="s">
        <v>917</v>
      </c>
      <c r="K80" s="2261"/>
      <c r="L80" s="1467"/>
      <c r="M80" s="397">
        <f t="shared" si="10"/>
        <v>0</v>
      </c>
      <c r="N80" s="1266"/>
      <c r="O80" s="1267"/>
      <c r="P80" s="1267"/>
      <c r="Q80" s="1268"/>
      <c r="R80" s="1486">
        <f t="shared" si="1"/>
        <v>0</v>
      </c>
      <c r="S80" s="428"/>
    </row>
    <row r="81" spans="1:19" ht="18.75" customHeight="1">
      <c r="A81" s="29">
        <v>70</v>
      </c>
      <c r="H81" s="712"/>
      <c r="I81" s="1152">
        <v>2700</v>
      </c>
      <c r="J81" s="2260" t="s">
        <v>918</v>
      </c>
      <c r="K81" s="2261"/>
      <c r="L81" s="1467"/>
      <c r="M81" s="397">
        <f t="shared" si="10"/>
        <v>0</v>
      </c>
      <c r="N81" s="1266"/>
      <c r="O81" s="1267"/>
      <c r="P81" s="1267"/>
      <c r="Q81" s="1268"/>
      <c r="R81" s="1486">
        <f t="shared" si="1"/>
        <v>0</v>
      </c>
      <c r="S81" s="428"/>
    </row>
    <row r="82" spans="1:19" ht="37.5" customHeight="1">
      <c r="A82" s="29">
        <v>71</v>
      </c>
      <c r="H82" s="712"/>
      <c r="I82" s="1152">
        <v>2800</v>
      </c>
      <c r="J82" s="2260" t="s">
        <v>1729</v>
      </c>
      <c r="K82" s="2261"/>
      <c r="L82" s="1467"/>
      <c r="M82" s="397">
        <f t="shared" si="10"/>
        <v>0</v>
      </c>
      <c r="N82" s="1266"/>
      <c r="O82" s="1267"/>
      <c r="P82" s="1267"/>
      <c r="Q82" s="1268"/>
      <c r="R82" s="1486">
        <f t="shared" si="1"/>
        <v>0</v>
      </c>
      <c r="S82" s="428"/>
    </row>
    <row r="83" spans="1:19" ht="19.5" customHeight="1">
      <c r="A83" s="29">
        <v>72</v>
      </c>
      <c r="H83" s="712"/>
      <c r="I83" s="1152">
        <v>2900</v>
      </c>
      <c r="J83" s="2257" t="s">
        <v>919</v>
      </c>
      <c r="K83" s="2257"/>
      <c r="L83" s="396">
        <f t="shared" ref="L83:Q83" si="11">SUM(L84:L91)</f>
        <v>0</v>
      </c>
      <c r="M83" s="397">
        <f t="shared" si="11"/>
        <v>0</v>
      </c>
      <c r="N83" s="508">
        <f t="shared" si="11"/>
        <v>0</v>
      </c>
      <c r="O83" s="509">
        <f t="shared" si="11"/>
        <v>0</v>
      </c>
      <c r="P83" s="509">
        <f t="shared" si="11"/>
        <v>0</v>
      </c>
      <c r="Q83" s="510">
        <f t="shared" si="11"/>
        <v>0</v>
      </c>
      <c r="R83" s="1486">
        <f t="shared" si="1"/>
        <v>0</v>
      </c>
      <c r="S83" s="428"/>
    </row>
    <row r="84" spans="1:19" ht="19.5" customHeight="1">
      <c r="A84" s="29">
        <v>73</v>
      </c>
      <c r="H84" s="712"/>
      <c r="I84" s="1191"/>
      <c r="J84" s="1154">
        <v>2910</v>
      </c>
      <c r="K84" s="1192" t="s">
        <v>2144</v>
      </c>
      <c r="L84" s="552"/>
      <c r="M84" s="561">
        <f t="shared" ref="M84:M91" si="12">N84+O84+P84+Q84</f>
        <v>0</v>
      </c>
      <c r="N84" s="475"/>
      <c r="O84" s="476"/>
      <c r="P84" s="476"/>
      <c r="Q84" s="477"/>
      <c r="R84" s="1486">
        <f t="shared" si="1"/>
        <v>0</v>
      </c>
      <c r="S84" s="428"/>
    </row>
    <row r="85" spans="1:19" ht="15.75">
      <c r="A85" s="29">
        <v>74</v>
      </c>
      <c r="H85" s="712"/>
      <c r="I85" s="1191"/>
      <c r="J85" s="1178">
        <v>2920</v>
      </c>
      <c r="K85" s="1193" t="s">
        <v>2143</v>
      </c>
      <c r="L85" s="1469"/>
      <c r="M85" s="568">
        <f>N85+O85+P85+Q85</f>
        <v>0</v>
      </c>
      <c r="N85" s="481"/>
      <c r="O85" s="482"/>
      <c r="P85" s="482"/>
      <c r="Q85" s="483"/>
      <c r="R85" s="1486">
        <f t="shared" si="1"/>
        <v>0</v>
      </c>
      <c r="S85" s="428"/>
    </row>
    <row r="86" spans="1:19" ht="31.5">
      <c r="A86" s="29">
        <v>75</v>
      </c>
      <c r="H86" s="712"/>
      <c r="I86" s="1191"/>
      <c r="J86" s="1178">
        <v>2969</v>
      </c>
      <c r="K86" s="1193" t="s">
        <v>920</v>
      </c>
      <c r="L86" s="1469"/>
      <c r="M86" s="568">
        <f t="shared" si="12"/>
        <v>0</v>
      </c>
      <c r="N86" s="481"/>
      <c r="O86" s="482"/>
      <c r="P86" s="482"/>
      <c r="Q86" s="483"/>
      <c r="R86" s="1486">
        <f t="shared" si="1"/>
        <v>0</v>
      </c>
      <c r="S86" s="428"/>
    </row>
    <row r="87" spans="1:19" ht="31.5">
      <c r="A87" s="29">
        <v>76</v>
      </c>
      <c r="H87" s="712"/>
      <c r="I87" s="1191"/>
      <c r="J87" s="1194">
        <v>2970</v>
      </c>
      <c r="K87" s="1195" t="s">
        <v>921</v>
      </c>
      <c r="L87" s="1471"/>
      <c r="M87" s="572">
        <f t="shared" si="12"/>
        <v>0</v>
      </c>
      <c r="N87" s="675"/>
      <c r="O87" s="676"/>
      <c r="P87" s="676"/>
      <c r="Q87" s="651"/>
      <c r="R87" s="1486">
        <f t="shared" si="1"/>
        <v>0</v>
      </c>
      <c r="S87" s="428"/>
    </row>
    <row r="88" spans="1:19" ht="15.75">
      <c r="A88" s="29">
        <v>77</v>
      </c>
      <c r="H88" s="712"/>
      <c r="I88" s="1191"/>
      <c r="J88" s="1182">
        <v>2989</v>
      </c>
      <c r="K88" s="1196" t="s">
        <v>922</v>
      </c>
      <c r="L88" s="1470"/>
      <c r="M88" s="570">
        <f t="shared" si="12"/>
        <v>0</v>
      </c>
      <c r="N88" s="667"/>
      <c r="O88" s="668"/>
      <c r="P88" s="668"/>
      <c r="Q88" s="632"/>
      <c r="R88" s="1486">
        <f t="shared" si="1"/>
        <v>0</v>
      </c>
      <c r="S88" s="428"/>
    </row>
    <row r="89" spans="1:19" ht="31.5">
      <c r="A89" s="29">
        <v>78</v>
      </c>
      <c r="H89" s="712"/>
      <c r="I89" s="1159"/>
      <c r="J89" s="1176">
        <v>2990</v>
      </c>
      <c r="K89" s="1197" t="s">
        <v>2145</v>
      </c>
      <c r="L89" s="1468"/>
      <c r="M89" s="566">
        <f>N89+O89+P89+Q89</f>
        <v>0</v>
      </c>
      <c r="N89" s="484"/>
      <c r="O89" s="485"/>
      <c r="P89" s="485"/>
      <c r="Q89" s="486"/>
      <c r="R89" s="1486">
        <f t="shared" si="1"/>
        <v>0</v>
      </c>
      <c r="S89" s="428"/>
    </row>
    <row r="90" spans="1:19" ht="18.75" customHeight="1">
      <c r="A90" s="29">
        <v>79</v>
      </c>
      <c r="H90" s="712"/>
      <c r="I90" s="1159"/>
      <c r="J90" s="1176">
        <v>2991</v>
      </c>
      <c r="K90" s="1197" t="s">
        <v>923</v>
      </c>
      <c r="L90" s="1468"/>
      <c r="M90" s="566">
        <f t="shared" si="12"/>
        <v>0</v>
      </c>
      <c r="N90" s="484"/>
      <c r="O90" s="485"/>
      <c r="P90" s="485"/>
      <c r="Q90" s="486"/>
      <c r="R90" s="1486">
        <f t="shared" si="1"/>
        <v>0</v>
      </c>
      <c r="S90" s="428"/>
    </row>
    <row r="91" spans="1:19" ht="18.75" customHeight="1">
      <c r="A91" s="29">
        <v>80</v>
      </c>
      <c r="H91" s="712"/>
      <c r="I91" s="1159"/>
      <c r="J91" s="1156">
        <v>2992</v>
      </c>
      <c r="K91" s="1198" t="s">
        <v>924</v>
      </c>
      <c r="L91" s="558"/>
      <c r="M91" s="562">
        <f t="shared" si="12"/>
        <v>0</v>
      </c>
      <c r="N91" s="487"/>
      <c r="O91" s="488"/>
      <c r="P91" s="488"/>
      <c r="Q91" s="489"/>
      <c r="R91" s="1486">
        <f t="shared" si="1"/>
        <v>0</v>
      </c>
      <c r="S91" s="428"/>
    </row>
    <row r="92" spans="1:19" ht="18.75" customHeight="1">
      <c r="A92" s="29">
        <v>81</v>
      </c>
      <c r="H92" s="712"/>
      <c r="I92" s="1152">
        <v>3300</v>
      </c>
      <c r="J92" s="1199" t="s">
        <v>2237</v>
      </c>
      <c r="K92" s="1424"/>
      <c r="L92" s="396">
        <f t="shared" ref="L92:Q92" si="13">SUM(L93:L97)</f>
        <v>0</v>
      </c>
      <c r="M92" s="397">
        <f t="shared" si="13"/>
        <v>0</v>
      </c>
      <c r="N92" s="508">
        <f t="shared" si="13"/>
        <v>0</v>
      </c>
      <c r="O92" s="509">
        <f t="shared" si="13"/>
        <v>0</v>
      </c>
      <c r="P92" s="509">
        <f t="shared" si="13"/>
        <v>0</v>
      </c>
      <c r="Q92" s="510">
        <f t="shared" si="13"/>
        <v>0</v>
      </c>
      <c r="R92" s="1486">
        <f t="shared" si="1"/>
        <v>0</v>
      </c>
      <c r="S92" s="428"/>
    </row>
    <row r="93" spans="1:19" ht="18.75" customHeight="1">
      <c r="A93" s="29">
        <v>82</v>
      </c>
      <c r="H93" s="712"/>
      <c r="I93" s="1158"/>
      <c r="J93" s="1154">
        <v>3301</v>
      </c>
      <c r="K93" s="1200" t="s">
        <v>926</v>
      </c>
      <c r="L93" s="552"/>
      <c r="M93" s="561">
        <f t="shared" ref="M93:M100" si="14">N93+O93+P93+Q93</f>
        <v>0</v>
      </c>
      <c r="N93" s="475"/>
      <c r="O93" s="476"/>
      <c r="P93" s="1448">
        <v>0</v>
      </c>
      <c r="Q93" s="682">
        <v>0</v>
      </c>
      <c r="R93" s="1486">
        <f t="shared" si="1"/>
        <v>0</v>
      </c>
      <c r="S93" s="428"/>
    </row>
    <row r="94" spans="1:19" ht="18.75" customHeight="1">
      <c r="A94" s="29">
        <v>83</v>
      </c>
      <c r="H94" s="712"/>
      <c r="I94" s="1158"/>
      <c r="J94" s="1160">
        <v>3302</v>
      </c>
      <c r="K94" s="1201" t="s">
        <v>1027</v>
      </c>
      <c r="L94" s="554"/>
      <c r="M94" s="563">
        <f t="shared" si="14"/>
        <v>0</v>
      </c>
      <c r="N94" s="478"/>
      <c r="O94" s="479"/>
      <c r="P94" s="1450">
        <v>0</v>
      </c>
      <c r="Q94" s="683">
        <v>0</v>
      </c>
      <c r="R94" s="1486">
        <f t="shared" si="1"/>
        <v>0</v>
      </c>
      <c r="S94" s="428"/>
    </row>
    <row r="95" spans="1:19" ht="18.75" customHeight="1">
      <c r="A95" s="29">
        <v>84</v>
      </c>
      <c r="H95" s="712"/>
      <c r="I95" s="1158"/>
      <c r="J95" s="1160">
        <v>3303</v>
      </c>
      <c r="K95" s="1201" t="s">
        <v>927</v>
      </c>
      <c r="L95" s="554"/>
      <c r="M95" s="563">
        <f t="shared" si="14"/>
        <v>0</v>
      </c>
      <c r="N95" s="478"/>
      <c r="O95" s="479"/>
      <c r="P95" s="1450">
        <v>0</v>
      </c>
      <c r="Q95" s="683">
        <v>0</v>
      </c>
      <c r="R95" s="1486">
        <f t="shared" si="1"/>
        <v>0</v>
      </c>
      <c r="S95" s="428"/>
    </row>
    <row r="96" spans="1:19" ht="18.75" customHeight="1">
      <c r="A96" s="29">
        <v>85</v>
      </c>
      <c r="H96" s="712"/>
      <c r="I96" s="1158"/>
      <c r="J96" s="1160">
        <v>3304</v>
      </c>
      <c r="K96" s="1201" t="s">
        <v>928</v>
      </c>
      <c r="L96" s="554"/>
      <c r="M96" s="563">
        <f t="shared" si="14"/>
        <v>0</v>
      </c>
      <c r="N96" s="478"/>
      <c r="O96" s="479"/>
      <c r="P96" s="1450">
        <v>0</v>
      </c>
      <c r="Q96" s="683">
        <v>0</v>
      </c>
      <c r="R96" s="1486">
        <f t="shared" si="1"/>
        <v>0</v>
      </c>
      <c r="S96" s="428"/>
    </row>
    <row r="97" spans="1:19" ht="31.5">
      <c r="A97" s="29">
        <v>86</v>
      </c>
      <c r="H97" s="712"/>
      <c r="I97" s="1158"/>
      <c r="J97" s="1156">
        <v>3306</v>
      </c>
      <c r="K97" s="1202" t="s">
        <v>1730</v>
      </c>
      <c r="L97" s="558"/>
      <c r="M97" s="562">
        <f t="shared" si="14"/>
        <v>0</v>
      </c>
      <c r="N97" s="487"/>
      <c r="O97" s="488"/>
      <c r="P97" s="1452">
        <v>0</v>
      </c>
      <c r="Q97" s="1457">
        <v>0</v>
      </c>
      <c r="R97" s="1486">
        <f t="shared" si="1"/>
        <v>0</v>
      </c>
      <c r="S97" s="428"/>
    </row>
    <row r="98" spans="1:19" ht="18.75" customHeight="1">
      <c r="A98" s="29">
        <v>87</v>
      </c>
      <c r="H98" s="712"/>
      <c r="I98" s="1152">
        <v>3900</v>
      </c>
      <c r="J98" s="2257" t="s">
        <v>929</v>
      </c>
      <c r="K98" s="2257"/>
      <c r="L98" s="1467"/>
      <c r="M98" s="397">
        <f t="shared" si="14"/>
        <v>0</v>
      </c>
      <c r="N98" s="1266"/>
      <c r="O98" s="1267"/>
      <c r="P98" s="1267"/>
      <c r="Q98" s="1268"/>
      <c r="R98" s="1486">
        <f t="shared" ref="R98:R145" si="15">(IF($E98&lt;&gt;0,$K$2,IF($F98&lt;&gt;0,$K$2,IF($G98&lt;&gt;0,$K$2,IF($H98&lt;&gt;0,$K$2,IF($I98&lt;&gt;0,$K$2,IF($J98&lt;&gt;0,$K$2,"")))))))</f>
        <v>0</v>
      </c>
      <c r="S98" s="428"/>
    </row>
    <row r="99" spans="1:19" ht="18.75" customHeight="1">
      <c r="A99" s="29">
        <v>88</v>
      </c>
      <c r="H99" s="712"/>
      <c r="I99" s="1152">
        <v>4000</v>
      </c>
      <c r="J99" s="2257" t="s">
        <v>930</v>
      </c>
      <c r="K99" s="2257"/>
      <c r="L99" s="1467"/>
      <c r="M99" s="397">
        <f t="shared" si="14"/>
        <v>0</v>
      </c>
      <c r="N99" s="1266"/>
      <c r="O99" s="1267"/>
      <c r="P99" s="1267"/>
      <c r="Q99" s="1268"/>
      <c r="R99" s="1486">
        <f t="shared" si="15"/>
        <v>0</v>
      </c>
      <c r="S99" s="428"/>
    </row>
    <row r="100" spans="1:19" ht="18.75" customHeight="1">
      <c r="A100" s="29">
        <v>89</v>
      </c>
      <c r="H100" s="712"/>
      <c r="I100" s="1152">
        <v>4100</v>
      </c>
      <c r="J100" s="2257" t="s">
        <v>931</v>
      </c>
      <c r="K100" s="2257"/>
      <c r="L100" s="1467"/>
      <c r="M100" s="397">
        <f t="shared" si="14"/>
        <v>0</v>
      </c>
      <c r="N100" s="1266"/>
      <c r="O100" s="1267"/>
      <c r="P100" s="1267"/>
      <c r="Q100" s="1268"/>
      <c r="R100" s="1486">
        <f t="shared" si="15"/>
        <v>0</v>
      </c>
      <c r="S100" s="428"/>
    </row>
    <row r="101" spans="1:19" ht="18.75" customHeight="1">
      <c r="A101" s="29">
        <v>90</v>
      </c>
      <c r="H101" s="712"/>
      <c r="I101" s="1152">
        <v>4200</v>
      </c>
      <c r="J101" s="2257" t="s">
        <v>932</v>
      </c>
      <c r="K101" s="2257"/>
      <c r="L101" s="396">
        <f t="shared" ref="L101:Q101" si="16">SUM(L102:L107)</f>
        <v>0</v>
      </c>
      <c r="M101" s="397">
        <f t="shared" si="16"/>
        <v>0</v>
      </c>
      <c r="N101" s="508">
        <f t="shared" si="16"/>
        <v>0</v>
      </c>
      <c r="O101" s="509">
        <f t="shared" si="16"/>
        <v>0</v>
      </c>
      <c r="P101" s="509">
        <f t="shared" si="16"/>
        <v>0</v>
      </c>
      <c r="Q101" s="510">
        <f t="shared" si="16"/>
        <v>0</v>
      </c>
      <c r="R101" s="1486">
        <f t="shared" si="15"/>
        <v>0</v>
      </c>
      <c r="S101" s="428"/>
    </row>
    <row r="102" spans="1:19" ht="18.75" customHeight="1">
      <c r="A102" s="29">
        <v>91</v>
      </c>
      <c r="H102" s="712"/>
      <c r="I102" s="1203"/>
      <c r="J102" s="1154">
        <v>4201</v>
      </c>
      <c r="K102" s="1155" t="s">
        <v>933</v>
      </c>
      <c r="L102" s="552"/>
      <c r="M102" s="561">
        <f t="shared" ref="M102:M107" si="17">N102+O102+P102+Q102</f>
        <v>0</v>
      </c>
      <c r="N102" s="475"/>
      <c r="O102" s="476"/>
      <c r="P102" s="476"/>
      <c r="Q102" s="477"/>
      <c r="R102" s="1486">
        <f t="shared" si="15"/>
        <v>0</v>
      </c>
      <c r="S102" s="428"/>
    </row>
    <row r="103" spans="1:19" ht="18.75" customHeight="1">
      <c r="A103" s="29">
        <v>92</v>
      </c>
      <c r="H103" s="712"/>
      <c r="I103" s="1203"/>
      <c r="J103" s="1160">
        <v>4202</v>
      </c>
      <c r="K103" s="1204" t="s">
        <v>934</v>
      </c>
      <c r="L103" s="554"/>
      <c r="M103" s="563">
        <f t="shared" si="17"/>
        <v>0</v>
      </c>
      <c r="N103" s="478"/>
      <c r="O103" s="479"/>
      <c r="P103" s="479"/>
      <c r="Q103" s="480"/>
      <c r="R103" s="1486">
        <f t="shared" si="15"/>
        <v>0</v>
      </c>
      <c r="S103" s="428"/>
    </row>
    <row r="104" spans="1:19" ht="18.75" customHeight="1">
      <c r="A104" s="29">
        <v>93</v>
      </c>
      <c r="H104" s="712"/>
      <c r="I104" s="1203"/>
      <c r="J104" s="1160">
        <v>4214</v>
      </c>
      <c r="K104" s="1204" t="s">
        <v>935</v>
      </c>
      <c r="L104" s="554"/>
      <c r="M104" s="563">
        <f t="shared" si="17"/>
        <v>0</v>
      </c>
      <c r="N104" s="478"/>
      <c r="O104" s="479"/>
      <c r="P104" s="479"/>
      <c r="Q104" s="480"/>
      <c r="R104" s="1486">
        <f t="shared" si="15"/>
        <v>0</v>
      </c>
      <c r="S104" s="428"/>
    </row>
    <row r="105" spans="1:19" ht="18.75" customHeight="1">
      <c r="A105" s="29">
        <v>94</v>
      </c>
      <c r="H105" s="712"/>
      <c r="I105" s="1203"/>
      <c r="J105" s="1160">
        <v>4217</v>
      </c>
      <c r="K105" s="1204" t="s">
        <v>936</v>
      </c>
      <c r="L105" s="554"/>
      <c r="M105" s="563">
        <f t="shared" si="17"/>
        <v>0</v>
      </c>
      <c r="N105" s="478"/>
      <c r="O105" s="479"/>
      <c r="P105" s="479"/>
      <c r="Q105" s="480"/>
      <c r="R105" s="1486">
        <f t="shared" si="15"/>
        <v>0</v>
      </c>
      <c r="S105" s="428"/>
    </row>
    <row r="106" spans="1:19" ht="18.75" customHeight="1">
      <c r="A106" s="29">
        <v>95</v>
      </c>
      <c r="H106" s="712"/>
      <c r="I106" s="1203"/>
      <c r="J106" s="1160">
        <v>4218</v>
      </c>
      <c r="K106" s="1161" t="s">
        <v>937</v>
      </c>
      <c r="L106" s="554"/>
      <c r="M106" s="563">
        <f t="shared" si="17"/>
        <v>0</v>
      </c>
      <c r="N106" s="478"/>
      <c r="O106" s="479"/>
      <c r="P106" s="479"/>
      <c r="Q106" s="480"/>
      <c r="R106" s="1486">
        <f t="shared" si="15"/>
        <v>0</v>
      </c>
      <c r="S106" s="428"/>
    </row>
    <row r="107" spans="1:19" ht="18.75" customHeight="1">
      <c r="A107" s="29">
        <v>96</v>
      </c>
      <c r="H107" s="712"/>
      <c r="I107" s="1203"/>
      <c r="J107" s="1156">
        <v>4219</v>
      </c>
      <c r="K107" s="1188" t="s">
        <v>938</v>
      </c>
      <c r="L107" s="558"/>
      <c r="M107" s="562">
        <f t="shared" si="17"/>
        <v>0</v>
      </c>
      <c r="N107" s="487"/>
      <c r="O107" s="488"/>
      <c r="P107" s="488"/>
      <c r="Q107" s="489"/>
      <c r="R107" s="1486">
        <f t="shared" si="15"/>
        <v>0</v>
      </c>
      <c r="S107" s="428"/>
    </row>
    <row r="108" spans="1:19" ht="18.75" customHeight="1">
      <c r="A108" s="29">
        <v>97</v>
      </c>
      <c r="H108" s="712"/>
      <c r="I108" s="1152">
        <v>4300</v>
      </c>
      <c r="J108" s="2257" t="s">
        <v>1734</v>
      </c>
      <c r="K108" s="2257"/>
      <c r="L108" s="396">
        <f t="shared" ref="L108:Q108" si="18">SUM(L109:L111)</f>
        <v>0</v>
      </c>
      <c r="M108" s="397">
        <f t="shared" si="18"/>
        <v>0</v>
      </c>
      <c r="N108" s="508">
        <f t="shared" si="18"/>
        <v>0</v>
      </c>
      <c r="O108" s="509">
        <f t="shared" si="18"/>
        <v>0</v>
      </c>
      <c r="P108" s="509">
        <f t="shared" si="18"/>
        <v>0</v>
      </c>
      <c r="Q108" s="510">
        <f t="shared" si="18"/>
        <v>0</v>
      </c>
      <c r="R108" s="1486">
        <f t="shared" si="15"/>
        <v>0</v>
      </c>
      <c r="S108" s="428"/>
    </row>
    <row r="109" spans="1:19" ht="18.75" customHeight="1">
      <c r="A109" s="29">
        <v>98</v>
      </c>
      <c r="H109" s="712"/>
      <c r="I109" s="1203"/>
      <c r="J109" s="1154">
        <v>4301</v>
      </c>
      <c r="K109" s="1173" t="s">
        <v>939</v>
      </c>
      <c r="L109" s="552"/>
      <c r="M109" s="561">
        <f t="shared" ref="M109:M114" si="19">N109+O109+P109+Q109</f>
        <v>0</v>
      </c>
      <c r="N109" s="475"/>
      <c r="O109" s="476"/>
      <c r="P109" s="476"/>
      <c r="Q109" s="477"/>
      <c r="R109" s="1486">
        <f t="shared" si="15"/>
        <v>0</v>
      </c>
      <c r="S109" s="428"/>
    </row>
    <row r="110" spans="1:19" ht="18.75" customHeight="1">
      <c r="A110" s="29">
        <v>99</v>
      </c>
      <c r="H110" s="712"/>
      <c r="I110" s="1203"/>
      <c r="J110" s="1160">
        <v>4302</v>
      </c>
      <c r="K110" s="1204" t="s">
        <v>1028</v>
      </c>
      <c r="L110" s="554"/>
      <c r="M110" s="563">
        <f t="shared" si="19"/>
        <v>0</v>
      </c>
      <c r="N110" s="478"/>
      <c r="O110" s="479"/>
      <c r="P110" s="479"/>
      <c r="Q110" s="480"/>
      <c r="R110" s="1486">
        <f t="shared" si="15"/>
        <v>0</v>
      </c>
      <c r="S110" s="428"/>
    </row>
    <row r="111" spans="1:19" ht="18.75" customHeight="1">
      <c r="A111" s="29">
        <v>100</v>
      </c>
      <c r="H111" s="712"/>
      <c r="I111" s="1203"/>
      <c r="J111" s="1156">
        <v>4309</v>
      </c>
      <c r="K111" s="1164" t="s">
        <v>941</v>
      </c>
      <c r="L111" s="558"/>
      <c r="M111" s="562">
        <f t="shared" si="19"/>
        <v>0</v>
      </c>
      <c r="N111" s="487"/>
      <c r="O111" s="488"/>
      <c r="P111" s="488"/>
      <c r="Q111" s="489"/>
      <c r="R111" s="1486">
        <f t="shared" si="15"/>
        <v>0</v>
      </c>
      <c r="S111" s="428"/>
    </row>
    <row r="112" spans="1:19" ht="18.75" customHeight="1">
      <c r="A112" s="29">
        <v>101</v>
      </c>
      <c r="H112" s="712"/>
      <c r="I112" s="1152">
        <v>4400</v>
      </c>
      <c r="J112" s="2257" t="s">
        <v>1731</v>
      </c>
      <c r="K112" s="2257"/>
      <c r="L112" s="1467"/>
      <c r="M112" s="397">
        <f t="shared" si="19"/>
        <v>0</v>
      </c>
      <c r="N112" s="1266"/>
      <c r="O112" s="1267"/>
      <c r="P112" s="1267"/>
      <c r="Q112" s="1268"/>
      <c r="R112" s="1486">
        <f t="shared" si="15"/>
        <v>0</v>
      </c>
      <c r="S112" s="428"/>
    </row>
    <row r="113" spans="1:19" ht="18.75" customHeight="1">
      <c r="A113" s="29">
        <v>102</v>
      </c>
      <c r="H113" s="712"/>
      <c r="I113" s="1152">
        <v>4500</v>
      </c>
      <c r="J113" s="2257" t="s">
        <v>1732</v>
      </c>
      <c r="K113" s="2257"/>
      <c r="L113" s="1467"/>
      <c r="M113" s="397">
        <f t="shared" si="19"/>
        <v>0</v>
      </c>
      <c r="N113" s="1266"/>
      <c r="O113" s="1267"/>
      <c r="P113" s="1267"/>
      <c r="Q113" s="1268"/>
      <c r="R113" s="1486">
        <f t="shared" si="15"/>
        <v>0</v>
      </c>
      <c r="S113" s="428"/>
    </row>
    <row r="114" spans="1:19" ht="18.75" customHeight="1">
      <c r="A114" s="29">
        <v>103</v>
      </c>
      <c r="H114" s="712"/>
      <c r="I114" s="1152">
        <v>4600</v>
      </c>
      <c r="J114" s="2260" t="s">
        <v>942</v>
      </c>
      <c r="K114" s="2261"/>
      <c r="L114" s="1467"/>
      <c r="M114" s="397">
        <f t="shared" si="19"/>
        <v>0</v>
      </c>
      <c r="N114" s="1266"/>
      <c r="O114" s="1267"/>
      <c r="P114" s="1267"/>
      <c r="Q114" s="1268"/>
      <c r="R114" s="1486">
        <f t="shared" si="15"/>
        <v>0</v>
      </c>
      <c r="S114" s="428"/>
    </row>
    <row r="115" spans="1:19" ht="18.75" customHeight="1">
      <c r="A115" s="29">
        <v>104</v>
      </c>
      <c r="H115" s="712"/>
      <c r="I115" s="1152">
        <v>4900</v>
      </c>
      <c r="J115" s="2257" t="s">
        <v>579</v>
      </c>
      <c r="K115" s="2257"/>
      <c r="L115" s="396">
        <f t="shared" ref="L115:Q115" si="20">+L116+L117</f>
        <v>0</v>
      </c>
      <c r="M115" s="397">
        <f t="shared" si="20"/>
        <v>0</v>
      </c>
      <c r="N115" s="508">
        <f t="shared" si="20"/>
        <v>0</v>
      </c>
      <c r="O115" s="509">
        <f t="shared" si="20"/>
        <v>0</v>
      </c>
      <c r="P115" s="509">
        <f t="shared" si="20"/>
        <v>0</v>
      </c>
      <c r="Q115" s="510">
        <f t="shared" si="20"/>
        <v>0</v>
      </c>
      <c r="R115" s="1486">
        <f t="shared" si="15"/>
        <v>0</v>
      </c>
      <c r="S115" s="428"/>
    </row>
    <row r="116" spans="1:19" ht="18.75" customHeight="1">
      <c r="A116" s="29">
        <v>105</v>
      </c>
      <c r="H116" s="712"/>
      <c r="I116" s="1203"/>
      <c r="J116" s="1154">
        <v>4901</v>
      </c>
      <c r="K116" s="1205" t="s">
        <v>580</v>
      </c>
      <c r="L116" s="552"/>
      <c r="M116" s="561">
        <f>N116+O116+P116+Q116</f>
        <v>0</v>
      </c>
      <c r="N116" s="475"/>
      <c r="O116" s="476"/>
      <c r="P116" s="476"/>
      <c r="Q116" s="477"/>
      <c r="R116" s="1486">
        <f t="shared" si="15"/>
        <v>0</v>
      </c>
      <c r="S116" s="428"/>
    </row>
    <row r="117" spans="1:19" ht="18.75" customHeight="1">
      <c r="A117" s="29">
        <v>106</v>
      </c>
      <c r="H117" s="712"/>
      <c r="I117" s="1203"/>
      <c r="J117" s="1156">
        <v>4902</v>
      </c>
      <c r="K117" s="1164" t="s">
        <v>581</v>
      </c>
      <c r="L117" s="558"/>
      <c r="M117" s="562">
        <f>N117+O117+P117+Q117</f>
        <v>0</v>
      </c>
      <c r="N117" s="487"/>
      <c r="O117" s="488"/>
      <c r="P117" s="488"/>
      <c r="Q117" s="489"/>
      <c r="R117" s="1486">
        <f t="shared" si="15"/>
        <v>0</v>
      </c>
      <c r="S117" s="428"/>
    </row>
    <row r="118" spans="1:19" ht="18.75" customHeight="1">
      <c r="A118" s="29">
        <v>107</v>
      </c>
      <c r="H118" s="712"/>
      <c r="I118" s="1206">
        <v>5100</v>
      </c>
      <c r="J118" s="2256" t="s">
        <v>943</v>
      </c>
      <c r="K118" s="2256"/>
      <c r="L118" s="1467"/>
      <c r="M118" s="397">
        <f>N118+O118+P118+Q118</f>
        <v>0</v>
      </c>
      <c r="N118" s="1266"/>
      <c r="O118" s="1267"/>
      <c r="P118" s="1267"/>
      <c r="Q118" s="1268"/>
      <c r="R118" s="1486">
        <f t="shared" si="15"/>
        <v>0</v>
      </c>
      <c r="S118" s="428"/>
    </row>
    <row r="119" spans="1:19" ht="18.75" customHeight="1">
      <c r="A119" s="29">
        <v>108</v>
      </c>
      <c r="H119" s="712"/>
      <c r="I119" s="1206">
        <v>5200</v>
      </c>
      <c r="J119" s="2256" t="s">
        <v>944</v>
      </c>
      <c r="K119" s="2256"/>
      <c r="L119" s="396">
        <f t="shared" ref="L119:Q119" si="21">SUM(L120:L126)</f>
        <v>0</v>
      </c>
      <c r="M119" s="397">
        <f t="shared" si="21"/>
        <v>0</v>
      </c>
      <c r="N119" s="508">
        <f t="shared" si="21"/>
        <v>0</v>
      </c>
      <c r="O119" s="509">
        <f t="shared" si="21"/>
        <v>0</v>
      </c>
      <c r="P119" s="509">
        <f t="shared" si="21"/>
        <v>0</v>
      </c>
      <c r="Q119" s="510">
        <f t="shared" si="21"/>
        <v>0</v>
      </c>
      <c r="R119" s="1486">
        <f t="shared" si="15"/>
        <v>0</v>
      </c>
      <c r="S119" s="428"/>
    </row>
    <row r="120" spans="1:19" ht="18.75" customHeight="1">
      <c r="A120" s="29">
        <v>109</v>
      </c>
      <c r="H120" s="712"/>
      <c r="I120" s="1207"/>
      <c r="J120" s="1208">
        <v>5201</v>
      </c>
      <c r="K120" s="1209" t="s">
        <v>945</v>
      </c>
      <c r="L120" s="552"/>
      <c r="M120" s="561">
        <f t="shared" ref="M120:M126" si="22">N120+O120+P120+Q120</f>
        <v>0</v>
      </c>
      <c r="N120" s="475"/>
      <c r="O120" s="476"/>
      <c r="P120" s="476"/>
      <c r="Q120" s="477"/>
      <c r="R120" s="1486">
        <f t="shared" si="15"/>
        <v>0</v>
      </c>
      <c r="S120" s="428"/>
    </row>
    <row r="121" spans="1:19" ht="18.75" customHeight="1">
      <c r="A121" s="29">
        <v>110</v>
      </c>
      <c r="H121" s="712"/>
      <c r="I121" s="1207"/>
      <c r="J121" s="1210">
        <v>5202</v>
      </c>
      <c r="K121" s="1211" t="s">
        <v>946</v>
      </c>
      <c r="L121" s="554"/>
      <c r="M121" s="563">
        <f t="shared" si="22"/>
        <v>0</v>
      </c>
      <c r="N121" s="478"/>
      <c r="O121" s="479"/>
      <c r="P121" s="479"/>
      <c r="Q121" s="480"/>
      <c r="R121" s="1486">
        <f t="shared" si="15"/>
        <v>0</v>
      </c>
      <c r="S121" s="428"/>
    </row>
    <row r="122" spans="1:19" ht="18.75" customHeight="1">
      <c r="A122" s="29">
        <v>111</v>
      </c>
      <c r="H122" s="712"/>
      <c r="I122" s="1207"/>
      <c r="J122" s="1210">
        <v>5203</v>
      </c>
      <c r="K122" s="1211" t="s">
        <v>264</v>
      </c>
      <c r="L122" s="554"/>
      <c r="M122" s="563">
        <f t="shared" si="22"/>
        <v>0</v>
      </c>
      <c r="N122" s="478"/>
      <c r="O122" s="479"/>
      <c r="P122" s="479"/>
      <c r="Q122" s="480"/>
      <c r="R122" s="1486">
        <f t="shared" si="15"/>
        <v>0</v>
      </c>
      <c r="S122" s="428"/>
    </row>
    <row r="123" spans="1:19" ht="18.75" customHeight="1">
      <c r="A123" s="29">
        <v>112</v>
      </c>
      <c r="H123" s="712"/>
      <c r="I123" s="1207"/>
      <c r="J123" s="1210">
        <v>5204</v>
      </c>
      <c r="K123" s="1211" t="s">
        <v>265</v>
      </c>
      <c r="L123" s="554"/>
      <c r="M123" s="563">
        <f t="shared" si="22"/>
        <v>0</v>
      </c>
      <c r="N123" s="478"/>
      <c r="O123" s="479"/>
      <c r="P123" s="479"/>
      <c r="Q123" s="480"/>
      <c r="R123" s="1486">
        <f t="shared" si="15"/>
        <v>0</v>
      </c>
      <c r="S123" s="428"/>
    </row>
    <row r="124" spans="1:19" ht="18.75" customHeight="1">
      <c r="A124" s="29">
        <v>113</v>
      </c>
      <c r="H124" s="712"/>
      <c r="I124" s="1207"/>
      <c r="J124" s="1210">
        <v>5205</v>
      </c>
      <c r="K124" s="1211" t="s">
        <v>266</v>
      </c>
      <c r="L124" s="554"/>
      <c r="M124" s="563">
        <f t="shared" si="22"/>
        <v>0</v>
      </c>
      <c r="N124" s="478"/>
      <c r="O124" s="479"/>
      <c r="P124" s="479"/>
      <c r="Q124" s="480"/>
      <c r="R124" s="1486">
        <f t="shared" si="15"/>
        <v>0</v>
      </c>
      <c r="S124" s="428"/>
    </row>
    <row r="125" spans="1:19" ht="18.75" customHeight="1">
      <c r="A125" s="29">
        <v>114</v>
      </c>
      <c r="H125" s="712"/>
      <c r="I125" s="1207"/>
      <c r="J125" s="1210">
        <v>5206</v>
      </c>
      <c r="K125" s="1211" t="s">
        <v>267</v>
      </c>
      <c r="L125" s="554"/>
      <c r="M125" s="563">
        <f t="shared" si="22"/>
        <v>0</v>
      </c>
      <c r="N125" s="478"/>
      <c r="O125" s="479"/>
      <c r="P125" s="479"/>
      <c r="Q125" s="480"/>
      <c r="R125" s="1486">
        <f t="shared" si="15"/>
        <v>0</v>
      </c>
      <c r="S125" s="428"/>
    </row>
    <row r="126" spans="1:19" ht="18.75" customHeight="1">
      <c r="A126" s="29">
        <v>115</v>
      </c>
      <c r="H126" s="712"/>
      <c r="I126" s="1207"/>
      <c r="J126" s="1212">
        <v>5219</v>
      </c>
      <c r="K126" s="1213" t="s">
        <v>268</v>
      </c>
      <c r="L126" s="558"/>
      <c r="M126" s="562">
        <f t="shared" si="22"/>
        <v>0</v>
      </c>
      <c r="N126" s="487"/>
      <c r="O126" s="488"/>
      <c r="P126" s="488"/>
      <c r="Q126" s="489"/>
      <c r="R126" s="1486">
        <f t="shared" si="15"/>
        <v>0</v>
      </c>
      <c r="S126" s="428"/>
    </row>
    <row r="127" spans="1:19" ht="18.75" customHeight="1">
      <c r="A127" s="29">
        <v>116</v>
      </c>
      <c r="H127" s="712"/>
      <c r="I127" s="1206">
        <v>5300</v>
      </c>
      <c r="J127" s="2256" t="s">
        <v>269</v>
      </c>
      <c r="K127" s="2256"/>
      <c r="L127" s="396">
        <f t="shared" ref="L127:Q127" si="23">SUM(L128:L129)</f>
        <v>0</v>
      </c>
      <c r="M127" s="397">
        <f t="shared" si="23"/>
        <v>0</v>
      </c>
      <c r="N127" s="508">
        <f t="shared" si="23"/>
        <v>0</v>
      </c>
      <c r="O127" s="509">
        <f t="shared" si="23"/>
        <v>0</v>
      </c>
      <c r="P127" s="509">
        <f t="shared" si="23"/>
        <v>0</v>
      </c>
      <c r="Q127" s="510">
        <f t="shared" si="23"/>
        <v>0</v>
      </c>
      <c r="R127" s="1486">
        <f t="shared" si="15"/>
        <v>0</v>
      </c>
      <c r="S127" s="428"/>
    </row>
    <row r="128" spans="1:19" ht="18.75" customHeight="1">
      <c r="A128" s="29">
        <v>117</v>
      </c>
      <c r="H128" s="712"/>
      <c r="I128" s="1207"/>
      <c r="J128" s="1208">
        <v>5301</v>
      </c>
      <c r="K128" s="1209" t="s">
        <v>1266</v>
      </c>
      <c r="L128" s="552"/>
      <c r="M128" s="561">
        <f>N128+O128+P128+Q128</f>
        <v>0</v>
      </c>
      <c r="N128" s="475"/>
      <c r="O128" s="476"/>
      <c r="P128" s="476"/>
      <c r="Q128" s="477"/>
      <c r="R128" s="1486">
        <f t="shared" si="15"/>
        <v>0</v>
      </c>
      <c r="S128" s="428"/>
    </row>
    <row r="129" spans="1:19" ht="18.75" customHeight="1">
      <c r="A129" s="29">
        <v>118</v>
      </c>
      <c r="H129" s="712"/>
      <c r="I129" s="1207"/>
      <c r="J129" s="1212">
        <v>5309</v>
      </c>
      <c r="K129" s="1213" t="s">
        <v>270</v>
      </c>
      <c r="L129" s="558"/>
      <c r="M129" s="562">
        <f>N129+O129+P129+Q129</f>
        <v>0</v>
      </c>
      <c r="N129" s="487"/>
      <c r="O129" s="488"/>
      <c r="P129" s="488"/>
      <c r="Q129" s="489"/>
      <c r="R129" s="1486">
        <f t="shared" si="15"/>
        <v>0</v>
      </c>
      <c r="S129" s="428"/>
    </row>
    <row r="130" spans="1:19" ht="18.75" customHeight="1">
      <c r="A130" s="29">
        <v>119</v>
      </c>
      <c r="H130" s="712"/>
      <c r="I130" s="1206">
        <v>5400</v>
      </c>
      <c r="J130" s="2256" t="s">
        <v>960</v>
      </c>
      <c r="K130" s="2256"/>
      <c r="L130" s="1467"/>
      <c r="M130" s="397">
        <f>N130+O130+P130+Q130</f>
        <v>0</v>
      </c>
      <c r="N130" s="1266"/>
      <c r="O130" s="1267"/>
      <c r="P130" s="1267"/>
      <c r="Q130" s="1268"/>
      <c r="R130" s="1486">
        <f t="shared" si="15"/>
        <v>0</v>
      </c>
      <c r="S130" s="428"/>
    </row>
    <row r="131" spans="1:19" ht="18.75" customHeight="1">
      <c r="A131" s="29">
        <v>120</v>
      </c>
      <c r="H131" s="712"/>
      <c r="I131" s="1152">
        <v>5500</v>
      </c>
      <c r="J131" s="2257" t="s">
        <v>961</v>
      </c>
      <c r="K131" s="2257"/>
      <c r="L131" s="396">
        <f t="shared" ref="L131:Q131" si="24">SUM(L132:L135)</f>
        <v>0</v>
      </c>
      <c r="M131" s="397">
        <f t="shared" si="24"/>
        <v>0</v>
      </c>
      <c r="N131" s="508">
        <f t="shared" si="24"/>
        <v>0</v>
      </c>
      <c r="O131" s="509">
        <f t="shared" si="24"/>
        <v>0</v>
      </c>
      <c r="P131" s="509">
        <f t="shared" si="24"/>
        <v>0</v>
      </c>
      <c r="Q131" s="510">
        <f t="shared" si="24"/>
        <v>0</v>
      </c>
      <c r="R131" s="1486">
        <f t="shared" si="15"/>
        <v>0</v>
      </c>
      <c r="S131" s="428"/>
    </row>
    <row r="132" spans="1:19" ht="18.75" customHeight="1">
      <c r="A132" s="29">
        <v>121</v>
      </c>
      <c r="H132" s="712"/>
      <c r="I132" s="1203"/>
      <c r="J132" s="1154">
        <v>5501</v>
      </c>
      <c r="K132" s="1173" t="s">
        <v>962</v>
      </c>
      <c r="L132" s="552"/>
      <c r="M132" s="561">
        <f>N132+O132+P132+Q132</f>
        <v>0</v>
      </c>
      <c r="N132" s="475"/>
      <c r="O132" s="476"/>
      <c r="P132" s="476"/>
      <c r="Q132" s="477"/>
      <c r="R132" s="1486">
        <f t="shared" si="15"/>
        <v>0</v>
      </c>
      <c r="S132" s="428"/>
    </row>
    <row r="133" spans="1:19" ht="18.75" customHeight="1">
      <c r="A133" s="29">
        <v>122</v>
      </c>
      <c r="H133" s="712"/>
      <c r="I133" s="1203"/>
      <c r="J133" s="1160">
        <v>5502</v>
      </c>
      <c r="K133" s="1161" t="s">
        <v>963</v>
      </c>
      <c r="L133" s="554"/>
      <c r="M133" s="563">
        <f>N133+O133+P133+Q133</f>
        <v>0</v>
      </c>
      <c r="N133" s="478"/>
      <c r="O133" s="479"/>
      <c r="P133" s="479"/>
      <c r="Q133" s="480"/>
      <c r="R133" s="1486">
        <f t="shared" si="15"/>
        <v>0</v>
      </c>
      <c r="S133" s="428"/>
    </row>
    <row r="134" spans="1:19" ht="18.75" customHeight="1">
      <c r="A134" s="29">
        <v>123</v>
      </c>
      <c r="H134" s="712"/>
      <c r="I134" s="1203"/>
      <c r="J134" s="1160">
        <v>5503</v>
      </c>
      <c r="K134" s="1204" t="s">
        <v>964</v>
      </c>
      <c r="L134" s="554"/>
      <c r="M134" s="563">
        <f>N134+O134+P134+Q134</f>
        <v>0</v>
      </c>
      <c r="N134" s="478"/>
      <c r="O134" s="479"/>
      <c r="P134" s="479"/>
      <c r="Q134" s="480"/>
      <c r="R134" s="1486">
        <f t="shared" si="15"/>
        <v>0</v>
      </c>
      <c r="S134" s="428"/>
    </row>
    <row r="135" spans="1:19" ht="18.75" customHeight="1">
      <c r="A135" s="29">
        <v>124</v>
      </c>
      <c r="H135" s="712"/>
      <c r="I135" s="1203"/>
      <c r="J135" s="1156">
        <v>5504</v>
      </c>
      <c r="K135" s="1184" t="s">
        <v>965</v>
      </c>
      <c r="L135" s="558"/>
      <c r="M135" s="562">
        <f>N135+O135+P135+Q135</f>
        <v>0</v>
      </c>
      <c r="N135" s="487"/>
      <c r="O135" s="488"/>
      <c r="P135" s="488"/>
      <c r="Q135" s="489"/>
      <c r="R135" s="1486">
        <f t="shared" si="15"/>
        <v>0</v>
      </c>
      <c r="S135" s="428"/>
    </row>
    <row r="136" spans="1:19" ht="18.75" customHeight="1">
      <c r="A136" s="29">
        <v>125</v>
      </c>
      <c r="H136" s="712"/>
      <c r="I136" s="1206">
        <v>5700</v>
      </c>
      <c r="J136" s="2279" t="s">
        <v>1326</v>
      </c>
      <c r="K136" s="2280"/>
      <c r="L136" s="396">
        <f t="shared" ref="L136:Q136" si="25">SUM(L137:L139)</f>
        <v>0</v>
      </c>
      <c r="M136" s="397">
        <f t="shared" si="25"/>
        <v>0</v>
      </c>
      <c r="N136" s="508">
        <f t="shared" si="25"/>
        <v>0</v>
      </c>
      <c r="O136" s="509">
        <f t="shared" si="25"/>
        <v>0</v>
      </c>
      <c r="P136" s="509">
        <f t="shared" si="25"/>
        <v>0</v>
      </c>
      <c r="Q136" s="510">
        <f t="shared" si="25"/>
        <v>0</v>
      </c>
      <c r="R136" s="1486">
        <f t="shared" si="15"/>
        <v>0</v>
      </c>
      <c r="S136" s="428"/>
    </row>
    <row r="137" spans="1:19" ht="18.75" customHeight="1">
      <c r="A137" s="29">
        <v>126</v>
      </c>
      <c r="H137" s="712"/>
      <c r="I137" s="1207"/>
      <c r="J137" s="1208">
        <v>5701</v>
      </c>
      <c r="K137" s="1209" t="s">
        <v>967</v>
      </c>
      <c r="L137" s="552"/>
      <c r="M137" s="561">
        <f>N137+O137+P137+Q137</f>
        <v>0</v>
      </c>
      <c r="N137" s="475"/>
      <c r="O137" s="476"/>
      <c r="P137" s="476"/>
      <c r="Q137" s="477"/>
      <c r="R137" s="1486">
        <f t="shared" si="15"/>
        <v>0</v>
      </c>
      <c r="S137" s="428"/>
    </row>
    <row r="138" spans="1:19" ht="18.75" customHeight="1">
      <c r="A138" s="29">
        <v>127</v>
      </c>
      <c r="H138" s="712"/>
      <c r="I138" s="1207"/>
      <c r="J138" s="1214">
        <v>5702</v>
      </c>
      <c r="K138" s="1215" t="s">
        <v>968</v>
      </c>
      <c r="L138" s="556"/>
      <c r="M138" s="564">
        <f>N138+O138+P138+Q138</f>
        <v>0</v>
      </c>
      <c r="N138" s="542"/>
      <c r="O138" s="543"/>
      <c r="P138" s="543"/>
      <c r="Q138" s="544"/>
      <c r="R138" s="1486">
        <f t="shared" si="15"/>
        <v>0</v>
      </c>
      <c r="S138" s="428"/>
    </row>
    <row r="139" spans="1:19" ht="18.75" customHeight="1">
      <c r="A139" s="29">
        <v>128</v>
      </c>
      <c r="H139" s="712"/>
      <c r="I139" s="1159"/>
      <c r="J139" s="1216">
        <v>4071</v>
      </c>
      <c r="K139" s="1217" t="s">
        <v>969</v>
      </c>
      <c r="L139" s="1472"/>
      <c r="M139" s="574">
        <f>N139+O139+P139+Q139</f>
        <v>0</v>
      </c>
      <c r="N139" s="677"/>
      <c r="O139" s="1269"/>
      <c r="P139" s="1269"/>
      <c r="Q139" s="1270"/>
      <c r="R139" s="1486">
        <f t="shared" si="15"/>
        <v>0</v>
      </c>
      <c r="S139" s="428"/>
    </row>
    <row r="140" spans="1:19" ht="7.5" customHeight="1">
      <c r="A140" s="29">
        <v>129</v>
      </c>
      <c r="H140" s="712"/>
      <c r="I140" s="1218"/>
      <c r="J140" s="1219"/>
      <c r="K140" s="1220"/>
      <c r="L140" s="1487"/>
      <c r="M140" s="694"/>
      <c r="N140" s="694"/>
      <c r="O140" s="694"/>
      <c r="P140" s="694"/>
      <c r="Q140" s="695"/>
      <c r="R140" s="1486" t="str">
        <f t="shared" si="15"/>
        <v/>
      </c>
      <c r="S140" s="428"/>
    </row>
    <row r="141" spans="1:19" ht="18.75" customHeight="1">
      <c r="A141" s="29">
        <v>130</v>
      </c>
      <c r="H141" s="712"/>
      <c r="I141" s="1221">
        <v>98</v>
      </c>
      <c r="J141" s="2285" t="s">
        <v>970</v>
      </c>
      <c r="K141" s="2286"/>
      <c r="L141" s="1473"/>
      <c r="M141" s="708">
        <f>N141+O141+P141+Q141</f>
        <v>0</v>
      </c>
      <c r="N141" s="701">
        <v>0</v>
      </c>
      <c r="O141" s="702">
        <v>0</v>
      </c>
      <c r="P141" s="702">
        <v>0</v>
      </c>
      <c r="Q141" s="703">
        <v>0</v>
      </c>
      <c r="R141" s="1486">
        <f t="shared" si="15"/>
        <v>0</v>
      </c>
      <c r="S141" s="428"/>
    </row>
    <row r="142" spans="1:19" ht="15.75" hidden="1">
      <c r="A142" s="29">
        <v>131</v>
      </c>
      <c r="H142" s="712"/>
      <c r="I142" s="1222"/>
      <c r="J142" s="1223"/>
      <c r="K142" s="1224"/>
      <c r="L142" s="316"/>
      <c r="M142" s="316"/>
      <c r="N142" s="316"/>
      <c r="O142" s="316"/>
      <c r="P142" s="316"/>
      <c r="Q142" s="317"/>
      <c r="R142" s="1486" t="str">
        <f t="shared" si="15"/>
        <v/>
      </c>
      <c r="S142" s="428"/>
    </row>
    <row r="143" spans="1:19" ht="15.75" hidden="1">
      <c r="A143" s="29">
        <v>132</v>
      </c>
      <c r="H143" s="712"/>
      <c r="I143" s="1225"/>
      <c r="J143" s="1080"/>
      <c r="K143" s="1220"/>
      <c r="L143" s="318"/>
      <c r="M143" s="318"/>
      <c r="N143" s="318"/>
      <c r="O143" s="318"/>
      <c r="P143" s="318"/>
      <c r="Q143" s="319"/>
      <c r="R143" s="1486" t="str">
        <f t="shared" si="15"/>
        <v/>
      </c>
      <c r="S143" s="428"/>
    </row>
    <row r="144" spans="1:19" ht="7.5" customHeight="1">
      <c r="A144" s="29">
        <v>133</v>
      </c>
      <c r="H144" s="712"/>
      <c r="I144" s="1226"/>
      <c r="J144" s="1227"/>
      <c r="K144" s="1220"/>
      <c r="L144" s="318"/>
      <c r="M144" s="318"/>
      <c r="N144" s="318"/>
      <c r="O144" s="318"/>
      <c r="P144" s="318"/>
      <c r="Q144" s="319"/>
      <c r="R144" s="1486" t="str">
        <f t="shared" si="15"/>
        <v/>
      </c>
      <c r="S144" s="428"/>
    </row>
    <row r="145" spans="1:20" ht="20.25" customHeight="1" thickBot="1">
      <c r="A145" s="29">
        <v>134</v>
      </c>
      <c r="H145" s="712"/>
      <c r="I145" s="1228"/>
      <c r="J145" s="1228" t="s">
        <v>494</v>
      </c>
      <c r="K145" s="1229">
        <f>+I145</f>
        <v>0</v>
      </c>
      <c r="L145" s="410">
        <f t="shared" ref="L145:Q145" si="26">SUM(L30,L33,L39,L47,L48,L66,L70,L76,L79,L80,L81,L82,L83,L92,L98,L99,L100,L101,L108,L112,L113,L114,L115,L118,L119,L127,L130,L131,L136)+L141</f>
        <v>0</v>
      </c>
      <c r="M145" s="411">
        <f t="shared" si="26"/>
        <v>0</v>
      </c>
      <c r="N145" s="691">
        <f t="shared" si="26"/>
        <v>0</v>
      </c>
      <c r="O145" s="692">
        <f t="shared" si="26"/>
        <v>0</v>
      </c>
      <c r="P145" s="692">
        <f t="shared" si="26"/>
        <v>0</v>
      </c>
      <c r="Q145" s="693">
        <f t="shared" si="26"/>
        <v>0</v>
      </c>
      <c r="R145" s="1486">
        <f t="shared" si="15"/>
        <v>0</v>
      </c>
      <c r="S145" s="1480" t="str">
        <f>LEFT(J27,1)</f>
        <v>0</v>
      </c>
      <c r="T145" s="1481"/>
    </row>
    <row r="146" spans="1:20" ht="16.5" thickTop="1">
      <c r="A146" s="29">
        <v>135</v>
      </c>
      <c r="H146" s="712"/>
      <c r="I146" s="1230"/>
      <c r="J146" s="1231"/>
      <c r="K146" s="1083"/>
      <c r="L146" s="709"/>
      <c r="M146" s="709"/>
      <c r="N146" s="709"/>
      <c r="O146" s="709"/>
      <c r="P146" s="709"/>
      <c r="Q146" s="709"/>
      <c r="R146" s="4">
        <f>R145</f>
        <v>0</v>
      </c>
      <c r="S146" s="427"/>
    </row>
    <row r="147" spans="1:20" ht="15.75">
      <c r="A147" s="29">
        <v>136</v>
      </c>
      <c r="H147" s="712"/>
      <c r="I147" s="1141"/>
      <c r="J147" s="1232"/>
      <c r="K147" s="1233"/>
      <c r="L147" s="710"/>
      <c r="M147" s="710"/>
      <c r="N147" s="710"/>
      <c r="O147" s="710"/>
      <c r="P147" s="710"/>
      <c r="Q147" s="710"/>
      <c r="R147" s="4">
        <f>R145</f>
        <v>0</v>
      </c>
      <c r="S147" s="427"/>
    </row>
    <row r="148" spans="1:20" ht="15.75">
      <c r="A148" s="29">
        <v>137</v>
      </c>
      <c r="H148" s="712"/>
      <c r="I148" s="709"/>
      <c r="J148" s="1080"/>
      <c r="K148" s="1105"/>
      <c r="L148" s="710"/>
      <c r="M148" s="710"/>
      <c r="N148" s="710"/>
      <c r="O148" s="710"/>
      <c r="P148" s="710"/>
      <c r="Q148" s="710"/>
      <c r="R148" s="1868" t="str">
        <f>(IF(SUM(R159:R180)&lt;&gt;0,$K$2,""))</f>
        <v/>
      </c>
      <c r="S148" s="427"/>
    </row>
    <row r="149" spans="1:20" ht="15.75">
      <c r="A149" s="29">
        <v>138</v>
      </c>
      <c r="H149" s="712"/>
      <c r="I149" s="2248">
        <f>$B$7</f>
        <v>0</v>
      </c>
      <c r="J149" s="2249"/>
      <c r="K149" s="2249"/>
      <c r="L149" s="710"/>
      <c r="M149" s="710"/>
      <c r="N149" s="710"/>
      <c r="O149" s="710"/>
      <c r="P149" s="710"/>
      <c r="Q149" s="710"/>
      <c r="R149" s="1868" t="str">
        <f>(IF(SUM(R159:R180)&lt;&gt;0,$K$2,""))</f>
        <v/>
      </c>
      <c r="S149" s="427"/>
    </row>
    <row r="150" spans="1:20" ht="15.75">
      <c r="A150" s="29">
        <v>139</v>
      </c>
      <c r="H150" s="712"/>
      <c r="I150" s="709"/>
      <c r="J150" s="1080"/>
      <c r="K150" s="1105"/>
      <c r="L150" s="1106" t="s">
        <v>737</v>
      </c>
      <c r="M150" s="1106" t="s">
        <v>644</v>
      </c>
      <c r="N150" s="710"/>
      <c r="O150" s="710"/>
      <c r="P150" s="710"/>
      <c r="Q150" s="710"/>
      <c r="R150" s="1868" t="str">
        <f>(IF(SUM(R159:R180)&lt;&gt;0,$K$2,""))</f>
        <v/>
      </c>
      <c r="S150" s="427"/>
    </row>
    <row r="151" spans="1:20" ht="27" customHeight="1">
      <c r="A151" s="29">
        <v>140</v>
      </c>
      <c r="H151" s="712"/>
      <c r="I151" s="2238">
        <f>$B$9</f>
        <v>0</v>
      </c>
      <c r="J151" s="2239"/>
      <c r="K151" s="2240"/>
      <c r="L151" s="1022">
        <f>$E$9</f>
        <v>0</v>
      </c>
      <c r="M151" s="1110">
        <f>$F$9</f>
        <v>0</v>
      </c>
      <c r="N151" s="710"/>
      <c r="O151" s="710"/>
      <c r="P151" s="710"/>
      <c r="Q151" s="710"/>
      <c r="R151" s="1868" t="str">
        <f>(IF(SUM(R159:R180)&lt;&gt;0,$K$2,""))</f>
        <v/>
      </c>
      <c r="S151" s="427"/>
    </row>
    <row r="152" spans="1:20" ht="15.75">
      <c r="A152" s="29">
        <v>141</v>
      </c>
      <c r="H152" s="712"/>
      <c r="I152" s="1111">
        <f>$B$10</f>
        <v>0</v>
      </c>
      <c r="J152" s="709"/>
      <c r="K152" s="1083"/>
      <c r="L152" s="1112"/>
      <c r="M152" s="1112"/>
      <c r="N152" s="710"/>
      <c r="O152" s="710"/>
      <c r="P152" s="710"/>
      <c r="Q152" s="710"/>
      <c r="R152" s="1868" t="str">
        <f>(IF(SUM(R159:R180)&lt;&gt;0,$K$2,""))</f>
        <v/>
      </c>
      <c r="S152" s="427"/>
    </row>
    <row r="153" spans="1:20" ht="6" customHeight="1">
      <c r="A153" s="29">
        <v>142</v>
      </c>
      <c r="H153" s="712"/>
      <c r="I153" s="1111"/>
      <c r="J153" s="709"/>
      <c r="K153" s="1083"/>
      <c r="L153" s="1111"/>
      <c r="M153" s="709"/>
      <c r="N153" s="710"/>
      <c r="O153" s="710"/>
      <c r="P153" s="710"/>
      <c r="Q153" s="710"/>
      <c r="R153" s="1868" t="str">
        <f>(IF(SUM(R159:R180)&lt;&gt;0,$K$2,""))</f>
        <v/>
      </c>
      <c r="S153" s="427"/>
    </row>
    <row r="154" spans="1:20" ht="27" customHeight="1">
      <c r="A154" s="29">
        <v>143</v>
      </c>
      <c r="H154" s="712"/>
      <c r="I154" s="2282">
        <f>$B$12</f>
        <v>0</v>
      </c>
      <c r="J154" s="2283"/>
      <c r="K154" s="2284"/>
      <c r="L154" s="1113" t="s">
        <v>1305</v>
      </c>
      <c r="M154" s="1867">
        <f>$F$12</f>
        <v>0</v>
      </c>
      <c r="N154" s="710"/>
      <c r="O154" s="710"/>
      <c r="P154" s="710"/>
      <c r="Q154" s="710"/>
      <c r="R154" s="1868" t="str">
        <f>(IF(SUM(R159:R180)&lt;&gt;0,$K$2,""))</f>
        <v/>
      </c>
      <c r="S154" s="427"/>
    </row>
    <row r="155" spans="1:20" ht="15.75">
      <c r="A155" s="29">
        <v>144</v>
      </c>
      <c r="H155" s="712"/>
      <c r="I155" s="1115">
        <f>$B$13</f>
        <v>0</v>
      </c>
      <c r="J155" s="709"/>
      <c r="K155" s="1083"/>
      <c r="L155" s="1116"/>
      <c r="M155" s="1117"/>
      <c r="N155" s="710"/>
      <c r="O155" s="710"/>
      <c r="P155" s="710"/>
      <c r="Q155" s="710"/>
      <c r="R155" s="1868" t="str">
        <f>(IF(SUM(R159:R180)&lt;&gt;0,$K$2,""))</f>
        <v/>
      </c>
      <c r="S155" s="427"/>
    </row>
    <row r="156" spans="1:20" ht="21.75" customHeight="1">
      <c r="A156" s="29">
        <v>145</v>
      </c>
      <c r="H156" s="712"/>
      <c r="I156" s="1234"/>
      <c r="J156" s="1234"/>
      <c r="K156" s="1235" t="s">
        <v>1416</v>
      </c>
      <c r="L156" s="1236">
        <f>$E$15</f>
        <v>0</v>
      </c>
      <c r="M156" s="1237">
        <f>$F$15</f>
        <v>0</v>
      </c>
      <c r="N156" s="318"/>
      <c r="O156" s="318"/>
      <c r="P156" s="318"/>
      <c r="Q156" s="318"/>
      <c r="R156" s="1868" t="str">
        <f>(IF(SUM(R159:R180)&lt;&gt;0,$K$2,""))</f>
        <v/>
      </c>
      <c r="S156" s="427"/>
    </row>
    <row r="157" spans="1:20" ht="18.75" customHeight="1" thickBot="1">
      <c r="A157" s="29">
        <v>146</v>
      </c>
      <c r="H157" s="712"/>
      <c r="I157" s="1112"/>
      <c r="J157" s="1080"/>
      <c r="K157" s="1238" t="s">
        <v>2200</v>
      </c>
      <c r="L157" s="710"/>
      <c r="M157" s="1239" t="s">
        <v>740</v>
      </c>
      <c r="N157" s="1239"/>
      <c r="O157" s="318"/>
      <c r="P157" s="1239"/>
      <c r="Q157" s="318"/>
      <c r="R157" s="1868" t="str">
        <f>(IF(SUM(R159:R180)&lt;&gt;0,$K$2,""))</f>
        <v/>
      </c>
      <c r="S157" s="427"/>
    </row>
    <row r="158" spans="1:20" ht="21" customHeight="1">
      <c r="A158" s="29">
        <v>147</v>
      </c>
      <c r="H158" s="712"/>
      <c r="I158" s="1240" t="s">
        <v>972</v>
      </c>
      <c r="J158" s="1241" t="s">
        <v>973</v>
      </c>
      <c r="K158" s="1242" t="s">
        <v>974</v>
      </c>
      <c r="L158" s="1243" t="s">
        <v>975</v>
      </c>
      <c r="M158" s="1244" t="s">
        <v>976</v>
      </c>
      <c r="N158" s="711"/>
      <c r="O158" s="711"/>
      <c r="P158" s="711"/>
      <c r="Q158" s="711"/>
      <c r="R158" s="1868" t="str">
        <f>(IF(SUM(R159:R180)&lt;&gt;0,$K$2,""))</f>
        <v/>
      </c>
      <c r="S158" s="427"/>
    </row>
    <row r="159" spans="1:20" ht="18.75" customHeight="1">
      <c r="A159" s="29">
        <v>148</v>
      </c>
      <c r="H159" s="712"/>
      <c r="I159" s="1245"/>
      <c r="J159" s="1246" t="s">
        <v>977</v>
      </c>
      <c r="K159" s="1247" t="s">
        <v>978</v>
      </c>
      <c r="L159" s="1271">
        <f>L160+L161</f>
        <v>0</v>
      </c>
      <c r="M159" s="1272">
        <f>M160+M161</f>
        <v>0</v>
      </c>
      <c r="N159" s="711"/>
      <c r="O159" s="711"/>
      <c r="P159" s="711"/>
      <c r="Q159" s="711"/>
      <c r="R159" s="212" t="str">
        <f t="shared" ref="R159:R184" si="27">(IF($E159&lt;&gt;0,$K$2,IF($F159&lt;&gt;0,$K$2,"")))</f>
        <v/>
      </c>
      <c r="S159" s="427"/>
    </row>
    <row r="160" spans="1:20" ht="18.75" customHeight="1">
      <c r="A160" s="29">
        <v>149</v>
      </c>
      <c r="H160" s="712"/>
      <c r="I160" s="1248"/>
      <c r="J160" s="1249" t="s">
        <v>979</v>
      </c>
      <c r="K160" s="1250" t="s">
        <v>980</v>
      </c>
      <c r="L160" s="1273"/>
      <c r="M160" s="1274"/>
      <c r="N160" s="711"/>
      <c r="O160" s="711"/>
      <c r="P160" s="711"/>
      <c r="Q160" s="711"/>
      <c r="R160" s="212" t="str">
        <f t="shared" si="27"/>
        <v/>
      </c>
      <c r="S160" s="427"/>
    </row>
    <row r="161" spans="1:19" ht="18.75" customHeight="1">
      <c r="A161" s="29">
        <v>150</v>
      </c>
      <c r="H161" s="712"/>
      <c r="I161" s="1251"/>
      <c r="J161" s="1252" t="s">
        <v>981</v>
      </c>
      <c r="K161" s="1253" t="s">
        <v>982</v>
      </c>
      <c r="L161" s="1275"/>
      <c r="M161" s="1276"/>
      <c r="N161" s="711"/>
      <c r="O161" s="711"/>
      <c r="P161" s="711"/>
      <c r="Q161" s="711"/>
      <c r="R161" s="212" t="str">
        <f t="shared" si="27"/>
        <v/>
      </c>
      <c r="S161" s="427"/>
    </row>
    <row r="162" spans="1:19" ht="18.75" customHeight="1">
      <c r="A162" s="29">
        <v>151</v>
      </c>
      <c r="H162" s="712"/>
      <c r="I162" s="1245"/>
      <c r="J162" s="1246" t="s">
        <v>983</v>
      </c>
      <c r="K162" s="1247" t="s">
        <v>984</v>
      </c>
      <c r="L162" s="1277">
        <f>L163+L164</f>
        <v>0</v>
      </c>
      <c r="M162" s="1278">
        <f>M163+M164</f>
        <v>0</v>
      </c>
      <c r="N162" s="711"/>
      <c r="O162" s="711"/>
      <c r="P162" s="711"/>
      <c r="Q162" s="711"/>
      <c r="R162" s="212" t="str">
        <f t="shared" si="27"/>
        <v/>
      </c>
      <c r="S162" s="427"/>
    </row>
    <row r="163" spans="1:19" ht="18.75" customHeight="1">
      <c r="A163" s="29">
        <v>152</v>
      </c>
      <c r="H163" s="712"/>
      <c r="I163" s="1248"/>
      <c r="J163" s="1249" t="s">
        <v>985</v>
      </c>
      <c r="K163" s="1250" t="s">
        <v>980</v>
      </c>
      <c r="L163" s="1273"/>
      <c r="M163" s="1274"/>
      <c r="N163" s="711"/>
      <c r="O163" s="711"/>
      <c r="P163" s="711"/>
      <c r="Q163" s="711"/>
      <c r="R163" s="212" t="str">
        <f t="shared" si="27"/>
        <v/>
      </c>
      <c r="S163" s="427"/>
    </row>
    <row r="164" spans="1:19" ht="18.75" customHeight="1">
      <c r="A164" s="29">
        <v>153</v>
      </c>
      <c r="H164" s="712"/>
      <c r="I164" s="1254"/>
      <c r="J164" s="1255" t="s">
        <v>986</v>
      </c>
      <c r="K164" s="1256" t="s">
        <v>987</v>
      </c>
      <c r="L164" s="1279"/>
      <c r="M164" s="1280"/>
      <c r="N164" s="711"/>
      <c r="O164" s="711"/>
      <c r="P164" s="711"/>
      <c r="Q164" s="711"/>
      <c r="R164" s="212" t="str">
        <f t="shared" si="27"/>
        <v/>
      </c>
      <c r="S164" s="427"/>
    </row>
    <row r="165" spans="1:19" ht="18.75" customHeight="1">
      <c r="A165" s="29">
        <v>154</v>
      </c>
      <c r="H165" s="712"/>
      <c r="I165" s="1245"/>
      <c r="J165" s="1246" t="s">
        <v>988</v>
      </c>
      <c r="K165" s="1247" t="s">
        <v>989</v>
      </c>
      <c r="L165" s="1281"/>
      <c r="M165" s="1282"/>
      <c r="N165" s="711"/>
      <c r="O165" s="711"/>
      <c r="P165" s="711"/>
      <c r="Q165" s="711"/>
      <c r="R165" s="212" t="str">
        <f t="shared" si="27"/>
        <v/>
      </c>
      <c r="S165" s="427"/>
    </row>
    <row r="166" spans="1:19" ht="18.75" customHeight="1">
      <c r="A166" s="29">
        <v>155</v>
      </c>
      <c r="H166" s="712"/>
      <c r="I166" s="1248"/>
      <c r="J166" s="1257" t="s">
        <v>990</v>
      </c>
      <c r="K166" s="1258" t="s">
        <v>991</v>
      </c>
      <c r="L166" s="1283"/>
      <c r="M166" s="1284"/>
      <c r="N166" s="711"/>
      <c r="O166" s="711"/>
      <c r="P166" s="711"/>
      <c r="Q166" s="711"/>
      <c r="R166" s="212" t="str">
        <f t="shared" si="27"/>
        <v/>
      </c>
      <c r="S166" s="427"/>
    </row>
    <row r="167" spans="1:19" ht="18.75" customHeight="1">
      <c r="A167" s="29">
        <v>156</v>
      </c>
      <c r="H167" s="712"/>
      <c r="I167" s="1254"/>
      <c r="J167" s="1252" t="s">
        <v>992</v>
      </c>
      <c r="K167" s="1253" t="s">
        <v>993</v>
      </c>
      <c r="L167" s="1285"/>
      <c r="M167" s="1286"/>
      <c r="N167" s="711"/>
      <c r="O167" s="711"/>
      <c r="P167" s="711"/>
      <c r="Q167" s="711"/>
      <c r="R167" s="212" t="str">
        <f t="shared" si="27"/>
        <v/>
      </c>
      <c r="S167" s="427"/>
    </row>
    <row r="168" spans="1:19" ht="18.75" customHeight="1">
      <c r="A168" s="29">
        <v>157</v>
      </c>
      <c r="H168" s="712"/>
      <c r="I168" s="1245"/>
      <c r="J168" s="1246" t="s">
        <v>994</v>
      </c>
      <c r="K168" s="1247" t="s">
        <v>995</v>
      </c>
      <c r="L168" s="1277"/>
      <c r="M168" s="1278"/>
      <c r="N168" s="711"/>
      <c r="O168" s="711"/>
      <c r="P168" s="711"/>
      <c r="Q168" s="711"/>
      <c r="R168" s="212" t="str">
        <f t="shared" si="27"/>
        <v/>
      </c>
      <c r="S168" s="427"/>
    </row>
    <row r="169" spans="1:19" ht="18.75" customHeight="1">
      <c r="A169" s="29">
        <v>158</v>
      </c>
      <c r="H169" s="712"/>
      <c r="I169" s="1248"/>
      <c r="J169" s="1257" t="s">
        <v>996</v>
      </c>
      <c r="K169" s="1258" t="s">
        <v>997</v>
      </c>
      <c r="L169" s="1287"/>
      <c r="M169" s="1288"/>
      <c r="N169" s="711"/>
      <c r="O169" s="711"/>
      <c r="P169" s="711"/>
      <c r="Q169" s="711"/>
      <c r="R169" s="212" t="str">
        <f t="shared" si="27"/>
        <v/>
      </c>
      <c r="S169" s="427"/>
    </row>
    <row r="170" spans="1:19" ht="18.75" customHeight="1">
      <c r="A170" s="29">
        <v>159</v>
      </c>
      <c r="H170" s="712"/>
      <c r="I170" s="1254"/>
      <c r="J170" s="1252" t="s">
        <v>998</v>
      </c>
      <c r="K170" s="1253" t="s">
        <v>999</v>
      </c>
      <c r="L170" s="1275"/>
      <c r="M170" s="1276"/>
      <c r="N170" s="711"/>
      <c r="O170" s="711"/>
      <c r="P170" s="711"/>
      <c r="Q170" s="711"/>
      <c r="R170" s="212" t="str">
        <f t="shared" si="27"/>
        <v/>
      </c>
      <c r="S170" s="427"/>
    </row>
    <row r="171" spans="1:19" ht="18.75" customHeight="1">
      <c r="A171" s="29">
        <v>160</v>
      </c>
      <c r="H171" s="712"/>
      <c r="I171" s="1245"/>
      <c r="J171" s="1246" t="s">
        <v>1000</v>
      </c>
      <c r="K171" s="1247" t="s">
        <v>312</v>
      </c>
      <c r="L171" s="1277"/>
      <c r="M171" s="1278"/>
      <c r="N171" s="711"/>
      <c r="O171" s="711"/>
      <c r="P171" s="711"/>
      <c r="Q171" s="711"/>
      <c r="R171" s="212" t="str">
        <f t="shared" si="27"/>
        <v/>
      </c>
      <c r="S171" s="427"/>
    </row>
    <row r="172" spans="1:19" ht="18.75" customHeight="1">
      <c r="A172" s="29">
        <v>161</v>
      </c>
      <c r="H172" s="712"/>
      <c r="I172" s="1245"/>
      <c r="J172" s="1246" t="s">
        <v>313</v>
      </c>
      <c r="K172" s="1247" t="s">
        <v>11</v>
      </c>
      <c r="L172" s="1289"/>
      <c r="M172" s="1290"/>
      <c r="N172" s="711"/>
      <c r="O172" s="711"/>
      <c r="P172" s="711"/>
      <c r="Q172" s="711"/>
      <c r="R172" s="212" t="str">
        <f t="shared" si="27"/>
        <v/>
      </c>
      <c r="S172" s="427"/>
    </row>
    <row r="173" spans="1:19" ht="18.75" customHeight="1">
      <c r="A173" s="29">
        <v>162</v>
      </c>
      <c r="H173" s="712"/>
      <c r="I173" s="1245"/>
      <c r="J173" s="1246" t="s">
        <v>314</v>
      </c>
      <c r="K173" s="1247" t="s">
        <v>9</v>
      </c>
      <c r="L173" s="1277"/>
      <c r="M173" s="1278"/>
      <c r="N173" s="711"/>
      <c r="O173" s="711"/>
      <c r="P173" s="711"/>
      <c r="Q173" s="711"/>
      <c r="R173" s="212" t="str">
        <f t="shared" si="27"/>
        <v/>
      </c>
      <c r="S173" s="427"/>
    </row>
    <row r="174" spans="1:19" ht="18.75" customHeight="1">
      <c r="A174" s="29">
        <v>163</v>
      </c>
      <c r="H174" s="712"/>
      <c r="I174" s="1245"/>
      <c r="J174" s="1246" t="s">
        <v>315</v>
      </c>
      <c r="K174" s="1247" t="s">
        <v>10</v>
      </c>
      <c r="L174" s="1277"/>
      <c r="M174" s="1278"/>
      <c r="N174" s="711"/>
      <c r="O174" s="711"/>
      <c r="P174" s="711"/>
      <c r="Q174" s="711"/>
      <c r="R174" s="212" t="str">
        <f t="shared" si="27"/>
        <v/>
      </c>
      <c r="S174" s="427"/>
    </row>
    <row r="175" spans="1:19" ht="18.75" customHeight="1">
      <c r="A175" s="29">
        <v>164</v>
      </c>
      <c r="H175" s="712"/>
      <c r="I175" s="1245"/>
      <c r="J175" s="1246" t="s">
        <v>316</v>
      </c>
      <c r="K175" s="1247" t="s">
        <v>317</v>
      </c>
      <c r="L175" s="1277"/>
      <c r="M175" s="1278"/>
      <c r="N175" s="711"/>
      <c r="O175" s="711"/>
      <c r="P175" s="711"/>
      <c r="Q175" s="711"/>
      <c r="R175" s="212" t="str">
        <f t="shared" si="27"/>
        <v/>
      </c>
      <c r="S175" s="427"/>
    </row>
    <row r="176" spans="1:19" ht="18.75" customHeight="1">
      <c r="A176" s="29">
        <v>165</v>
      </c>
      <c r="H176" s="712"/>
      <c r="I176" s="1245"/>
      <c r="J176" s="1246" t="s">
        <v>318</v>
      </c>
      <c r="K176" s="1247" t="s">
        <v>319</v>
      </c>
      <c r="L176" s="1277"/>
      <c r="M176" s="1278"/>
      <c r="N176" s="711"/>
      <c r="O176" s="711"/>
      <c r="P176" s="711"/>
      <c r="Q176" s="711"/>
      <c r="R176" s="212" t="str">
        <f t="shared" si="27"/>
        <v/>
      </c>
      <c r="S176" s="427"/>
    </row>
    <row r="177" spans="1:19" ht="18.75" customHeight="1">
      <c r="A177" s="29">
        <v>166</v>
      </c>
      <c r="H177" s="712"/>
      <c r="I177" s="1245"/>
      <c r="J177" s="1246" t="s">
        <v>320</v>
      </c>
      <c r="K177" s="1247" t="s">
        <v>321</v>
      </c>
      <c r="L177" s="1277"/>
      <c r="M177" s="1278"/>
      <c r="N177" s="711"/>
      <c r="O177" s="711"/>
      <c r="P177" s="711"/>
      <c r="Q177" s="711"/>
      <c r="R177" s="212" t="str">
        <f t="shared" si="27"/>
        <v/>
      </c>
      <c r="S177" s="427"/>
    </row>
    <row r="178" spans="1:19" ht="18.75" customHeight="1">
      <c r="A178" s="29">
        <v>167</v>
      </c>
      <c r="H178" s="712"/>
      <c r="I178" s="1245"/>
      <c r="J178" s="1246" t="s">
        <v>322</v>
      </c>
      <c r="K178" s="1247" t="s">
        <v>323</v>
      </c>
      <c r="L178" s="1277"/>
      <c r="M178" s="1278"/>
      <c r="N178" s="711"/>
      <c r="O178" s="711"/>
      <c r="P178" s="711"/>
      <c r="Q178" s="711"/>
      <c r="R178" s="212" t="str">
        <f t="shared" si="27"/>
        <v/>
      </c>
      <c r="S178" s="427"/>
    </row>
    <row r="179" spans="1:19" ht="18.75" customHeight="1">
      <c r="A179" s="29">
        <v>168</v>
      </c>
      <c r="H179" s="712"/>
      <c r="I179" s="1245"/>
      <c r="J179" s="1246" t="s">
        <v>324</v>
      </c>
      <c r="K179" s="1247" t="s">
        <v>325</v>
      </c>
      <c r="L179" s="1277"/>
      <c r="M179" s="1278"/>
      <c r="N179" s="711"/>
      <c r="O179" s="711"/>
      <c r="P179" s="711"/>
      <c r="Q179" s="711"/>
      <c r="R179" s="212" t="str">
        <f t="shared" si="27"/>
        <v/>
      </c>
      <c r="S179" s="427"/>
    </row>
    <row r="180" spans="1:19" ht="18.75" customHeight="1" thickBot="1">
      <c r="A180" s="29">
        <v>169</v>
      </c>
      <c r="H180" s="712"/>
      <c r="I180" s="1259"/>
      <c r="J180" s="1260" t="s">
        <v>326</v>
      </c>
      <c r="K180" s="1261" t="s">
        <v>327</v>
      </c>
      <c r="L180" s="1291"/>
      <c r="M180" s="1292"/>
      <c r="N180" s="711"/>
      <c r="O180" s="711"/>
      <c r="P180" s="711"/>
      <c r="Q180" s="711"/>
      <c r="R180" s="212" t="str">
        <f t="shared" si="27"/>
        <v/>
      </c>
      <c r="S180" s="427"/>
    </row>
    <row r="181" spans="1:19" ht="38.25" customHeight="1" thickTop="1">
      <c r="A181" s="29">
        <v>170</v>
      </c>
      <c r="H181" s="712"/>
      <c r="I181" s="1240" t="s">
        <v>972</v>
      </c>
      <c r="J181" s="1241" t="s">
        <v>2193</v>
      </c>
      <c r="K181" s="1242" t="s">
        <v>2194</v>
      </c>
      <c r="L181" s="1243" t="s">
        <v>975</v>
      </c>
      <c r="M181" s="1244" t="s">
        <v>976</v>
      </c>
      <c r="N181" s="711"/>
      <c r="O181" s="711"/>
      <c r="P181" s="711"/>
      <c r="Q181" s="711"/>
      <c r="R181" s="212" t="str">
        <f>(IF($E182&lt;&gt;0,$K$2,IF($F182&lt;&gt;0,$K$2,"")))</f>
        <v/>
      </c>
      <c r="S181" s="427"/>
    </row>
    <row r="182" spans="1:19" ht="18.75" customHeight="1">
      <c r="A182" s="29">
        <v>171</v>
      </c>
      <c r="H182" s="712"/>
      <c r="I182" s="1245"/>
      <c r="J182" s="1246" t="s">
        <v>2196</v>
      </c>
      <c r="K182" s="1247" t="s">
        <v>2203</v>
      </c>
      <c r="L182" s="723">
        <f>L183+L184</f>
        <v>0</v>
      </c>
      <c r="M182" s="724">
        <f>M183+M184</f>
        <v>0</v>
      </c>
      <c r="N182" s="711"/>
      <c r="O182" s="711"/>
      <c r="P182" s="711"/>
      <c r="Q182" s="711"/>
      <c r="R182" s="212" t="str">
        <f t="shared" si="27"/>
        <v/>
      </c>
      <c r="S182" s="427"/>
    </row>
    <row r="183" spans="1:19" ht="18.75" customHeight="1">
      <c r="A183" s="29">
        <v>172</v>
      </c>
      <c r="H183" s="712"/>
      <c r="I183" s="1245"/>
      <c r="J183" s="1917" t="s">
        <v>2197</v>
      </c>
      <c r="K183" s="1919" t="s">
        <v>2201</v>
      </c>
      <c r="L183" s="1277"/>
      <c r="M183" s="1278"/>
      <c r="N183" s="711"/>
      <c r="O183" s="711"/>
      <c r="P183" s="711"/>
      <c r="Q183" s="711"/>
      <c r="R183" s="212" t="str">
        <f t="shared" si="27"/>
        <v/>
      </c>
      <c r="S183" s="427"/>
    </row>
    <row r="184" spans="1:19" ht="18.75" customHeight="1" thickBot="1">
      <c r="A184" s="29">
        <v>173</v>
      </c>
      <c r="H184" s="712"/>
      <c r="I184" s="1259"/>
      <c r="J184" s="1918" t="s">
        <v>2198</v>
      </c>
      <c r="K184" s="1920" t="s">
        <v>2202</v>
      </c>
      <c r="L184" s="1291"/>
      <c r="M184" s="1292"/>
      <c r="N184" s="711"/>
      <c r="O184" s="711"/>
      <c r="P184" s="711"/>
      <c r="Q184" s="711"/>
      <c r="R184" s="212" t="str">
        <f t="shared" si="27"/>
        <v/>
      </c>
      <c r="S184" s="427"/>
    </row>
    <row r="185" spans="1:19" ht="31.5" customHeight="1" thickTop="1">
      <c r="A185" s="29">
        <v>174</v>
      </c>
      <c r="H185" s="712"/>
      <c r="I185" s="1262" t="s">
        <v>642</v>
      </c>
      <c r="J185" s="1263"/>
      <c r="K185" s="1264"/>
      <c r="L185" s="711"/>
      <c r="M185" s="711"/>
      <c r="N185" s="711"/>
      <c r="O185" s="711"/>
      <c r="P185" s="711"/>
      <c r="Q185" s="711"/>
      <c r="R185" s="4">
        <f>R145</f>
        <v>0</v>
      </c>
      <c r="S185" s="427"/>
    </row>
    <row r="186" spans="1:19" ht="35.25" customHeight="1">
      <c r="A186" s="29">
        <v>175</v>
      </c>
      <c r="H186" s="712"/>
      <c r="I186" s="2287" t="s">
        <v>328</v>
      </c>
      <c r="J186" s="2287"/>
      <c r="K186" s="2287"/>
      <c r="L186" s="711"/>
      <c r="M186" s="711"/>
      <c r="N186" s="711"/>
      <c r="O186" s="711"/>
      <c r="P186" s="711"/>
      <c r="Q186" s="711"/>
      <c r="R186" s="4">
        <f>R145</f>
        <v>0</v>
      </c>
      <c r="S186" s="427"/>
    </row>
    <row r="187" spans="1:19" ht="18.75" customHeight="1">
      <c r="A187" s="29">
        <v>176</v>
      </c>
      <c r="I187" s="28"/>
      <c r="J187" s="28"/>
      <c r="K187" s="1265"/>
      <c r="L187" s="28"/>
      <c r="M187" s="28"/>
      <c r="N187" s="28"/>
      <c r="O187" s="28"/>
      <c r="P187" s="28"/>
      <c r="Q187" s="28"/>
      <c r="R187" s="4">
        <f>R145</f>
        <v>0</v>
      </c>
      <c r="S187" s="427"/>
    </row>
    <row r="188" spans="1:19" ht="51" customHeight="1">
      <c r="I188" s="211"/>
      <c r="J188" s="211"/>
      <c r="K188" s="211"/>
      <c r="L188" s="211"/>
      <c r="M188" s="211"/>
      <c r="N188" s="211"/>
      <c r="O188" s="211"/>
      <c r="P188" s="211"/>
      <c r="Q188" s="211"/>
      <c r="R188" s="41" t="str">
        <f>(IF(L145&lt;&gt;0,$G$2,IF(Q145&lt;&gt;0,$G$2,"")))</f>
        <v/>
      </c>
    </row>
    <row r="189" spans="1:19" ht="18.75">
      <c r="I189" s="211"/>
      <c r="J189" s="211"/>
      <c r="K189" s="358"/>
      <c r="L189" s="211"/>
      <c r="M189" s="211"/>
      <c r="N189" s="211"/>
      <c r="O189" s="211"/>
      <c r="P189" s="211"/>
      <c r="Q189" s="211"/>
      <c r="R189" s="41" t="str">
        <f>(IF(L146&lt;&gt;0,$G$2,IF(Q146&lt;&gt;0,$G$2,"")))</f>
        <v/>
      </c>
    </row>
    <row r="190" spans="1:19" ht="18.75">
      <c r="I190" s="211"/>
      <c r="J190" s="211"/>
      <c r="K190" s="211"/>
      <c r="L190" s="211"/>
      <c r="M190" s="211"/>
      <c r="N190" s="211"/>
      <c r="O190" s="211"/>
      <c r="P190" s="211"/>
      <c r="Q190" s="211"/>
      <c r="R190" s="41" t="str">
        <f>(IF(L145&lt;&gt;0,$G$2,IF(Q145&lt;&gt;0,$G$2,"")))</f>
        <v/>
      </c>
    </row>
    <row r="191" spans="1:19" ht="18.75">
      <c r="I191" s="211"/>
      <c r="J191" s="211"/>
      <c r="K191" s="211"/>
      <c r="L191" s="211"/>
      <c r="M191" s="211"/>
      <c r="N191" s="211"/>
      <c r="O191" s="211"/>
      <c r="P191" s="211"/>
      <c r="Q191" s="211"/>
      <c r="R191" s="41" t="str">
        <f>(IF(L145&lt;&gt;0,$G$2,IF(Q145&lt;&gt;0,$G$2,"")))</f>
        <v/>
      </c>
    </row>
    <row r="192" spans="1:19" ht="18.75" customHeight="1">
      <c r="I192" s="211"/>
      <c r="J192" s="211"/>
      <c r="K192" s="211"/>
      <c r="L192" s="211"/>
      <c r="M192" s="211"/>
      <c r="N192" s="211"/>
      <c r="O192" s="211"/>
      <c r="P192" s="211"/>
      <c r="Q192" s="211"/>
      <c r="R192" s="41" t="str">
        <f>(IF(L145&lt;&gt;0,$G$2,IF(Q145&lt;&gt;0,$G$2,"")))</f>
        <v/>
      </c>
    </row>
    <row r="193" spans="9:18" ht="18.75" customHeight="1">
      <c r="I193" s="211"/>
      <c r="J193" s="211"/>
      <c r="K193" s="211"/>
      <c r="L193" s="211"/>
      <c r="M193" s="211"/>
      <c r="N193" s="211"/>
      <c r="O193" s="211"/>
      <c r="P193" s="211"/>
      <c r="Q193" s="211"/>
      <c r="R193" s="41" t="str">
        <f>(IF(L145&lt;&gt;0,$G$2,IF(Q145&lt;&gt;0,$G$2,"")))</f>
        <v/>
      </c>
    </row>
    <row r="194" spans="9:18" ht="18.75">
      <c r="I194" s="211"/>
      <c r="J194" s="211"/>
      <c r="K194" s="211"/>
      <c r="L194" s="211"/>
      <c r="M194" s="211"/>
      <c r="N194" s="211"/>
      <c r="O194" s="211"/>
      <c r="P194" s="211"/>
      <c r="Q194" s="211"/>
      <c r="R194" s="41" t="str">
        <f>(IF(L145&lt;&gt;0,$G$2,IF(Q145&lt;&gt;0,$G$2,"")))</f>
        <v/>
      </c>
    </row>
    <row r="195" spans="9:18">
      <c r="I195" s="211"/>
      <c r="J195" s="211"/>
      <c r="K195" s="211"/>
      <c r="L195" s="211"/>
      <c r="M195" s="211"/>
      <c r="N195" s="211"/>
      <c r="O195" s="211"/>
      <c r="P195" s="211"/>
      <c r="Q195" s="211"/>
    </row>
    <row r="196" spans="9:18">
      <c r="I196" s="211"/>
      <c r="J196" s="211"/>
      <c r="K196" s="211"/>
      <c r="L196" s="211"/>
      <c r="M196" s="211"/>
      <c r="N196" s="211"/>
      <c r="O196" s="211"/>
      <c r="P196" s="211"/>
      <c r="Q196" s="211"/>
    </row>
    <row r="197" spans="9:18">
      <c r="I197" s="211"/>
      <c r="J197" s="211"/>
      <c r="K197" s="211"/>
      <c r="L197" s="211"/>
      <c r="M197" s="211"/>
      <c r="N197" s="211"/>
      <c r="O197" s="211"/>
      <c r="P197" s="211"/>
      <c r="Q197" s="211"/>
    </row>
    <row r="198" spans="9:18">
      <c r="I198" s="211"/>
      <c r="J198" s="211"/>
      <c r="K198" s="211"/>
      <c r="L198" s="211"/>
      <c r="M198" s="211"/>
      <c r="N198" s="211"/>
      <c r="O198" s="211"/>
      <c r="P198" s="211"/>
      <c r="Q198" s="211"/>
    </row>
    <row r="199" spans="9:18">
      <c r="I199" s="211"/>
      <c r="J199" s="211"/>
      <c r="K199" s="211"/>
      <c r="L199" s="211"/>
      <c r="M199" s="211"/>
      <c r="N199" s="211"/>
      <c r="O199" s="211"/>
      <c r="P199" s="211"/>
      <c r="Q199" s="211"/>
    </row>
    <row r="200" spans="9:18">
      <c r="I200" s="211"/>
      <c r="J200" s="211"/>
      <c r="K200" s="211"/>
      <c r="L200" s="211"/>
      <c r="M200" s="211"/>
      <c r="N200" s="211"/>
      <c r="O200" s="211"/>
      <c r="P200" s="211"/>
      <c r="Q200" s="211"/>
    </row>
    <row r="201" spans="9:18">
      <c r="I201" s="211"/>
      <c r="J201" s="211"/>
      <c r="K201" s="211"/>
      <c r="L201" s="211"/>
      <c r="M201" s="211"/>
      <c r="N201" s="211"/>
      <c r="O201" s="211"/>
      <c r="P201" s="211"/>
      <c r="Q201" s="211"/>
    </row>
    <row r="202" spans="9:18">
      <c r="I202" s="211"/>
      <c r="J202" s="211"/>
      <c r="K202" s="211"/>
      <c r="L202" s="211"/>
      <c r="M202" s="211"/>
      <c r="N202" s="211"/>
      <c r="O202" s="211"/>
      <c r="P202" s="211"/>
      <c r="Q202" s="211"/>
    </row>
    <row r="203" spans="9:18">
      <c r="I203" s="211"/>
      <c r="J203" s="211"/>
      <c r="K203" s="211"/>
      <c r="L203" s="211"/>
      <c r="M203" s="211"/>
      <c r="N203" s="211"/>
      <c r="O203" s="211"/>
      <c r="P203" s="211"/>
      <c r="Q203" s="211"/>
    </row>
    <row r="204" spans="9:18">
      <c r="I204" s="211"/>
      <c r="J204" s="211"/>
      <c r="K204" s="211"/>
      <c r="L204" s="211"/>
      <c r="M204" s="211"/>
      <c r="N204" s="211"/>
      <c r="O204" s="211"/>
      <c r="P204" s="211"/>
      <c r="Q204" s="211"/>
    </row>
    <row r="205" spans="9:18">
      <c r="I205" s="211"/>
      <c r="J205" s="211"/>
      <c r="K205" s="211"/>
      <c r="L205" s="211"/>
      <c r="M205" s="211"/>
      <c r="N205" s="211"/>
      <c r="O205" s="211"/>
      <c r="P205" s="211"/>
      <c r="Q205" s="211"/>
    </row>
    <row r="206" spans="9:18">
      <c r="I206" s="211"/>
      <c r="J206" s="211"/>
      <c r="K206" s="211"/>
      <c r="L206" s="211"/>
      <c r="M206" s="211"/>
      <c r="N206" s="211"/>
      <c r="O206" s="211"/>
      <c r="P206" s="211"/>
      <c r="Q206" s="211"/>
    </row>
    <row r="207" spans="9:18">
      <c r="I207" s="211"/>
      <c r="J207" s="211"/>
      <c r="K207" s="211"/>
      <c r="L207" s="211"/>
      <c r="M207" s="211"/>
      <c r="N207" s="211"/>
      <c r="O207" s="211"/>
      <c r="P207" s="211"/>
      <c r="Q207" s="211"/>
    </row>
    <row r="208" spans="9:18">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211"/>
      <c r="J280" s="211"/>
      <c r="K280" s="211"/>
      <c r="L280" s="211"/>
      <c r="M280" s="211"/>
      <c r="N280" s="211"/>
      <c r="O280" s="211"/>
      <c r="P280" s="211"/>
      <c r="Q280" s="211"/>
    </row>
    <row r="281" spans="9:17">
      <c r="I281" s="211"/>
      <c r="J281" s="211"/>
      <c r="K281" s="211"/>
      <c r="L281" s="211"/>
      <c r="M281" s="211"/>
      <c r="N281" s="211"/>
      <c r="O281" s="211"/>
      <c r="P281" s="211"/>
      <c r="Q281" s="211"/>
    </row>
    <row r="282" spans="9:17">
      <c r="I282" s="211"/>
      <c r="J282" s="211"/>
      <c r="K282" s="211"/>
      <c r="L282" s="211"/>
      <c r="M282" s="211"/>
      <c r="N282" s="211"/>
      <c r="O282" s="211"/>
      <c r="P282" s="211"/>
      <c r="Q282" s="211"/>
    </row>
    <row r="283" spans="9:17">
      <c r="I283" s="33"/>
      <c r="J283" s="33"/>
      <c r="K283" s="33"/>
      <c r="L283" s="33"/>
      <c r="M283" s="33"/>
      <c r="N283" s="33"/>
      <c r="O283" s="211"/>
      <c r="P283" s="33"/>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I301" s="33"/>
      <c r="J301" s="33"/>
      <c r="K301" s="33"/>
      <c r="L301" s="33"/>
      <c r="M301" s="33"/>
      <c r="N301" s="33"/>
      <c r="O301" s="211"/>
      <c r="P301" s="33"/>
      <c r="Q301" s="211"/>
    </row>
    <row r="302" spans="9:17">
      <c r="I302" s="33"/>
      <c r="J302" s="33"/>
      <c r="K302" s="33"/>
      <c r="L302" s="33"/>
      <c r="M302" s="33"/>
      <c r="N302" s="33"/>
      <c r="O302" s="211"/>
      <c r="P302" s="33"/>
      <c r="Q302" s="211"/>
    </row>
    <row r="303" spans="9:17">
      <c r="I303" s="33"/>
      <c r="J303" s="33"/>
      <c r="K303" s="33"/>
      <c r="L303" s="33"/>
      <c r="M303" s="33"/>
      <c r="N303" s="33"/>
      <c r="O303" s="211"/>
      <c r="P303" s="33"/>
      <c r="Q303" s="211"/>
    </row>
    <row r="304" spans="9:17">
      <c r="K304" s="33"/>
    </row>
  </sheetData>
  <sheetProtection password="81B0" sheet="1" scenarios="1"/>
  <mergeCells count="36">
    <mergeCell ref="J81:K81"/>
    <mergeCell ref="J82:K82"/>
    <mergeCell ref="J83:K83"/>
    <mergeCell ref="I14:K14"/>
    <mergeCell ref="I16:K16"/>
    <mergeCell ref="I19:K19"/>
    <mergeCell ref="J70:K70"/>
    <mergeCell ref="J48:K48"/>
    <mergeCell ref="J30:K30"/>
    <mergeCell ref="J66:K66"/>
    <mergeCell ref="J76:K76"/>
    <mergeCell ref="J33:K33"/>
    <mergeCell ref="J39:K39"/>
    <mergeCell ref="J80:K80"/>
    <mergeCell ref="J119:K119"/>
    <mergeCell ref="J98:K98"/>
    <mergeCell ref="J99:K99"/>
    <mergeCell ref="J100:K100"/>
    <mergeCell ref="J114:K114"/>
    <mergeCell ref="J118:K118"/>
    <mergeCell ref="I151:K151"/>
    <mergeCell ref="I154:K154"/>
    <mergeCell ref="I186:K186"/>
    <mergeCell ref="J47:K47"/>
    <mergeCell ref="J108:K108"/>
    <mergeCell ref="J112:K112"/>
    <mergeCell ref="J113:K113"/>
    <mergeCell ref="J79:K79"/>
    <mergeCell ref="J115:K115"/>
    <mergeCell ref="J101:K101"/>
    <mergeCell ref="J127:K127"/>
    <mergeCell ref="J130:K130"/>
    <mergeCell ref="J131:K131"/>
    <mergeCell ref="J136:K136"/>
    <mergeCell ref="J141:K141"/>
    <mergeCell ref="I149:K149"/>
  </mergeCells>
  <phoneticPr fontId="3" type="noConversion"/>
  <conditionalFormatting sqref="L156:M156">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16" priority="39" stopIfTrue="1" operator="equal">
      <formula>97</formula>
    </cfRule>
    <cfRule type="cellIs" dxfId="15" priority="40" stopIfTrue="1" operator="equal">
      <formula>33</formula>
    </cfRule>
  </conditionalFormatting>
  <conditionalFormatting sqref="K145">
    <cfRule type="cellIs" dxfId="14" priority="25" stopIfTrue="1" operator="equal">
      <formula>0</formula>
    </cfRule>
  </conditionalFormatting>
  <conditionalFormatting sqref="M19">
    <cfRule type="cellIs" dxfId="13" priority="24" stopIfTrue="1" operator="equal">
      <formula>0</formula>
    </cfRule>
  </conditionalFormatting>
  <conditionalFormatting sqref="M154">
    <cfRule type="cellIs" dxfId="12" priority="23" stopIfTrue="1" operator="equal">
      <formula>0</formula>
    </cfRule>
  </conditionalFormatting>
  <conditionalFormatting sqref="K28">
    <cfRule type="cellIs" dxfId="11" priority="22" stopIfTrue="1" operator="notEqual">
      <formula>"ИЗБЕРЕТЕ ДЕЙНОСТ"</formula>
    </cfRule>
  </conditionalFormatting>
  <conditionalFormatting sqref="J28">
    <cfRule type="cellIs" dxfId="10" priority="21" stopIfTrue="1" operator="notEqual">
      <formula>0</formula>
    </cfRule>
  </conditionalFormatting>
  <conditionalFormatting sqref="L21">
    <cfRule type="cellIs" dxfId="9" priority="6" stopIfTrue="1" operator="equal">
      <formula>98</formula>
    </cfRule>
    <cfRule type="cellIs" dxfId="8" priority="7" stopIfTrue="1" operator="equal">
      <formula>96</formula>
    </cfRule>
    <cfRule type="cellIs" dxfId="7" priority="8" stopIfTrue="1" operator="equal">
      <formula>42</formula>
    </cfRule>
    <cfRule type="cellIs" dxfId="6" priority="9" stopIfTrue="1" operator="equal">
      <formula>97</formula>
    </cfRule>
    <cfRule type="cellIs" dxfId="5" priority="10" stopIfTrue="1" operator="equal">
      <formula>33</formula>
    </cfRule>
  </conditionalFormatting>
  <conditionalFormatting sqref="M21">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6:Q118 L49:Q65 L128:Q130 L141:Q141 L34:Q38 L137:Q139 L77:Q82 L40:Q47 L120:Q126 L31:Q32 L67:Q69 L71:Q75 L102:Q107 L109:Q114 L132:Q135 L84:Q91 L93:Q100">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_x000a__x000a_" sqref="L162:M164"/>
    <dataValidation allowBlank="1" showInputMessage="1" showErrorMessage="1" prompt="Щатни бройки - без бройките за дейности, финансирани по единни разходни стандарти._x000a__x000a_" sqref="L159:M161"/>
    <dataValidation allowBlank="1" showInputMessage="1" showErrorMessage="1" prompt="Средна годишна брутна заплата - без бройките за дейности, финансирани по единни разходни стандарти._x000a__x000a_" sqref="L165:M167"/>
    <dataValidation type="list" allowBlank="1" showDropDown="1" showInputMessage="1" showErrorMessage="1" prompt="Използва се само  за финансово-правна форма СЕС-КСФ (код 98)_x000a_"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6"/>
  <dimension ref="A1:IV733"/>
  <sheetViews>
    <sheetView topLeftCell="D271" workbookViewId="0">
      <selection activeCell="C271" sqref="A1:C65536"/>
    </sheetView>
  </sheetViews>
  <sheetFormatPr defaultRowHeight="14.25"/>
  <cols>
    <col min="1" max="1" width="57.85546875" style="213" hidden="1" customWidth="1"/>
    <col min="2" max="2" width="165.7109375" style="2014" hidden="1" customWidth="1"/>
    <col min="3" max="3" width="48.140625" style="213" hidden="1" customWidth="1"/>
    <col min="4" max="5" width="48.140625" style="213" customWidth="1"/>
    <col min="6" max="16384" width="9.140625" style="213"/>
  </cols>
  <sheetData>
    <row r="1" spans="1:5">
      <c r="A1" s="1942" t="s">
        <v>1274</v>
      </c>
      <c r="B1" s="1943" t="s">
        <v>1281</v>
      </c>
      <c r="C1" s="1942"/>
    </row>
    <row r="2" spans="1:5" ht="31.5" customHeight="1">
      <c r="A2" s="1944">
        <v>0</v>
      </c>
      <c r="B2" s="1945" t="s">
        <v>1431</v>
      </c>
      <c r="C2" s="1946" t="s">
        <v>1489</v>
      </c>
    </row>
    <row r="3" spans="1:5" ht="35.25" customHeight="1">
      <c r="A3" s="1944">
        <v>33</v>
      </c>
      <c r="B3" s="1945" t="s">
        <v>1432</v>
      </c>
      <c r="C3" s="1946" t="s">
        <v>1490</v>
      </c>
      <c r="D3" s="1947"/>
    </row>
    <row r="4" spans="1:5" ht="35.25" customHeight="1">
      <c r="A4" s="1944">
        <v>42</v>
      </c>
      <c r="B4" s="1945" t="s">
        <v>1433</v>
      </c>
      <c r="C4" s="1946" t="s">
        <v>1491</v>
      </c>
    </row>
    <row r="5" spans="1:5" ht="19.5">
      <c r="A5" s="1944">
        <v>96</v>
      </c>
      <c r="B5" s="1945" t="s">
        <v>1434</v>
      </c>
      <c r="C5" s="1946" t="s">
        <v>1492</v>
      </c>
    </row>
    <row r="6" spans="1:5" ht="19.5">
      <c r="A6" s="1944">
        <v>97</v>
      </c>
      <c r="B6" s="1945" t="s">
        <v>1435</v>
      </c>
      <c r="C6" s="1946" t="s">
        <v>1493</v>
      </c>
      <c r="D6" s="1947"/>
    </row>
    <row r="7" spans="1:5" ht="19.5">
      <c r="A7" s="1944">
        <v>98</v>
      </c>
      <c r="B7" s="1945" t="s">
        <v>1436</v>
      </c>
      <c r="C7" s="1946" t="s">
        <v>1494</v>
      </c>
      <c r="D7" s="1948"/>
    </row>
    <row r="8" spans="1:5" ht="15">
      <c r="A8" s="1948"/>
      <c r="B8" s="1948"/>
      <c r="C8" s="1948"/>
      <c r="D8" s="1948"/>
    </row>
    <row r="9" spans="1:5" ht="15.75">
      <c r="A9" s="1947"/>
      <c r="B9" s="1947"/>
      <c r="C9" s="1949"/>
      <c r="D9" s="1948"/>
    </row>
    <row r="10" spans="1:5">
      <c r="A10" s="1942" t="s">
        <v>1274</v>
      </c>
      <c r="B10" s="1943" t="s">
        <v>1280</v>
      </c>
      <c r="C10" s="1942"/>
    </row>
    <row r="11" spans="1:5">
      <c r="A11" s="1942"/>
      <c r="B11" s="1943" t="s">
        <v>55</v>
      </c>
      <c r="C11" s="1942"/>
    </row>
    <row r="12" spans="1:5" ht="15.75">
      <c r="A12" s="1950">
        <v>1101</v>
      </c>
      <c r="B12" s="1951" t="s">
        <v>56</v>
      </c>
      <c r="C12" s="1950">
        <v>1101</v>
      </c>
      <c r="E12" s="1952"/>
    </row>
    <row r="13" spans="1:5" ht="15.75">
      <c r="A13" s="1950">
        <v>1103</v>
      </c>
      <c r="B13" s="1953" t="s">
        <v>57</v>
      </c>
      <c r="C13" s="1950">
        <v>1103</v>
      </c>
      <c r="E13" s="1952"/>
    </row>
    <row r="14" spans="1:5" ht="15.75">
      <c r="A14" s="1950">
        <v>1104</v>
      </c>
      <c r="B14" s="1954" t="s">
        <v>58</v>
      </c>
      <c r="C14" s="1950">
        <v>1104</v>
      </c>
      <c r="E14" s="1952"/>
    </row>
    <row r="15" spans="1:5" ht="15.75">
      <c r="A15" s="1950">
        <v>1105</v>
      </c>
      <c r="B15" s="1954" t="s">
        <v>59</v>
      </c>
      <c r="C15" s="1950">
        <v>1105</v>
      </c>
      <c r="E15" s="1952"/>
    </row>
    <row r="16" spans="1:5" ht="15.75">
      <c r="A16" s="1950">
        <v>1106</v>
      </c>
      <c r="B16" s="1954" t="s">
        <v>60</v>
      </c>
      <c r="C16" s="1950">
        <v>1106</v>
      </c>
      <c r="E16" s="1952"/>
    </row>
    <row r="17" spans="1:5" ht="15.75">
      <c r="A17" s="1950">
        <v>1107</v>
      </c>
      <c r="B17" s="1954" t="s">
        <v>61</v>
      </c>
      <c r="C17" s="1950">
        <v>1107</v>
      </c>
      <c r="E17" s="1952"/>
    </row>
    <row r="18" spans="1:5" ht="15.75">
      <c r="A18" s="1950">
        <v>1108</v>
      </c>
      <c r="B18" s="1954" t="s">
        <v>62</v>
      </c>
      <c r="C18" s="1950">
        <v>1108</v>
      </c>
      <c r="E18" s="1952"/>
    </row>
    <row r="19" spans="1:5" ht="15.75">
      <c r="A19" s="1950">
        <v>1111</v>
      </c>
      <c r="B19" s="1955" t="s">
        <v>63</v>
      </c>
      <c r="C19" s="1950">
        <v>1111</v>
      </c>
      <c r="E19" s="1952"/>
    </row>
    <row r="20" spans="1:5" ht="15.75">
      <c r="A20" s="1950">
        <v>1115</v>
      </c>
      <c r="B20" s="1955" t="s">
        <v>64</v>
      </c>
      <c r="C20" s="1950">
        <v>1115</v>
      </c>
      <c r="E20" s="1952"/>
    </row>
    <row r="21" spans="1:5" ht="15.75">
      <c r="A21" s="1950">
        <v>1116</v>
      </c>
      <c r="B21" s="1955" t="s">
        <v>65</v>
      </c>
      <c r="C21" s="1950">
        <v>1116</v>
      </c>
      <c r="E21" s="1952"/>
    </row>
    <row r="22" spans="1:5" ht="15.75">
      <c r="A22" s="1950">
        <v>1117</v>
      </c>
      <c r="B22" s="1955" t="s">
        <v>66</v>
      </c>
      <c r="C22" s="1950">
        <v>1117</v>
      </c>
      <c r="E22" s="1952"/>
    </row>
    <row r="23" spans="1:5" ht="15.75">
      <c r="A23" s="1950">
        <v>1121</v>
      </c>
      <c r="B23" s="1954" t="s">
        <v>67</v>
      </c>
      <c r="C23" s="1950">
        <v>1121</v>
      </c>
      <c r="E23" s="1952"/>
    </row>
    <row r="24" spans="1:5" ht="15.75">
      <c r="A24" s="1950">
        <v>1122</v>
      </c>
      <c r="B24" s="1954" t="s">
        <v>68</v>
      </c>
      <c r="C24" s="1950">
        <v>1122</v>
      </c>
      <c r="E24" s="1952"/>
    </row>
    <row r="25" spans="1:5" ht="15.75">
      <c r="A25" s="1950">
        <v>1123</v>
      </c>
      <c r="B25" s="1954" t="s">
        <v>69</v>
      </c>
      <c r="C25" s="1950">
        <v>1123</v>
      </c>
      <c r="E25" s="1952"/>
    </row>
    <row r="26" spans="1:5" ht="15.75">
      <c r="A26" s="1950">
        <v>1125</v>
      </c>
      <c r="B26" s="1956" t="s">
        <v>70</v>
      </c>
      <c r="C26" s="1950">
        <v>1125</v>
      </c>
      <c r="E26" s="1952"/>
    </row>
    <row r="27" spans="1:5" ht="15.75">
      <c r="A27" s="1950">
        <v>1128</v>
      </c>
      <c r="B27" s="1954" t="s">
        <v>71</v>
      </c>
      <c r="C27" s="1950">
        <v>1128</v>
      </c>
      <c r="E27" s="1952"/>
    </row>
    <row r="28" spans="1:5" ht="15.75">
      <c r="A28" s="1950">
        <v>1139</v>
      </c>
      <c r="B28" s="1957" t="s">
        <v>72</v>
      </c>
      <c r="C28" s="1950">
        <v>1139</v>
      </c>
      <c r="E28" s="1952"/>
    </row>
    <row r="29" spans="1:5" ht="15.75">
      <c r="A29" s="1950">
        <v>1141</v>
      </c>
      <c r="B29" s="1955" t="s">
        <v>73</v>
      </c>
      <c r="C29" s="1950">
        <v>1141</v>
      </c>
      <c r="E29" s="1952"/>
    </row>
    <row r="30" spans="1:5" ht="15.75">
      <c r="A30" s="1950">
        <v>1142</v>
      </c>
      <c r="B30" s="1954" t="s">
        <v>74</v>
      </c>
      <c r="C30" s="1950">
        <v>1142</v>
      </c>
      <c r="E30" s="1952"/>
    </row>
    <row r="31" spans="1:5" ht="15.75">
      <c r="A31" s="1950">
        <v>1143</v>
      </c>
      <c r="B31" s="1955" t="s">
        <v>75</v>
      </c>
      <c r="C31" s="1950">
        <v>1143</v>
      </c>
      <c r="E31" s="1952"/>
    </row>
    <row r="32" spans="1:5" ht="15.75">
      <c r="A32" s="1950">
        <v>1144</v>
      </c>
      <c r="B32" s="1955" t="s">
        <v>76</v>
      </c>
      <c r="C32" s="1950">
        <v>1144</v>
      </c>
      <c r="E32" s="1952"/>
    </row>
    <row r="33" spans="1:5" ht="15.75">
      <c r="A33" s="1950">
        <v>1145</v>
      </c>
      <c r="B33" s="1954" t="s">
        <v>77</v>
      </c>
      <c r="C33" s="1950">
        <v>1145</v>
      </c>
      <c r="E33" s="1952"/>
    </row>
    <row r="34" spans="1:5" ht="15.75">
      <c r="A34" s="1950">
        <v>1146</v>
      </c>
      <c r="B34" s="1955" t="s">
        <v>78</v>
      </c>
      <c r="C34" s="1950">
        <v>1146</v>
      </c>
      <c r="E34" s="1952"/>
    </row>
    <row r="35" spans="1:5" ht="15.75">
      <c r="A35" s="1950">
        <v>1147</v>
      </c>
      <c r="B35" s="1955" t="s">
        <v>79</v>
      </c>
      <c r="C35" s="1950">
        <v>1147</v>
      </c>
      <c r="E35" s="1952"/>
    </row>
    <row r="36" spans="1:5" ht="15.75">
      <c r="A36" s="1950">
        <v>1148</v>
      </c>
      <c r="B36" s="1955" t="s">
        <v>80</v>
      </c>
      <c r="C36" s="1950">
        <v>1148</v>
      </c>
      <c r="E36" s="1952"/>
    </row>
    <row r="37" spans="1:5" ht="15.75">
      <c r="A37" s="1950">
        <v>1149</v>
      </c>
      <c r="B37" s="1955" t="s">
        <v>81</v>
      </c>
      <c r="C37" s="1950">
        <v>1149</v>
      </c>
      <c r="E37" s="1952"/>
    </row>
    <row r="38" spans="1:5" ht="15.75">
      <c r="A38" s="1950">
        <v>1151</v>
      </c>
      <c r="B38" s="1955" t="s">
        <v>82</v>
      </c>
      <c r="C38" s="1950">
        <v>1151</v>
      </c>
      <c r="E38" s="1952"/>
    </row>
    <row r="39" spans="1:5" ht="15.75">
      <c r="A39" s="1950">
        <v>1158</v>
      </c>
      <c r="B39" s="1954" t="s">
        <v>83</v>
      </c>
      <c r="C39" s="1950">
        <v>1158</v>
      </c>
      <c r="E39" s="1952"/>
    </row>
    <row r="40" spans="1:5" ht="15.75">
      <c r="A40" s="1950">
        <v>1161</v>
      </c>
      <c r="B40" s="1954" t="s">
        <v>84</v>
      </c>
      <c r="C40" s="1950">
        <v>1161</v>
      </c>
      <c r="E40" s="1952"/>
    </row>
    <row r="41" spans="1:5" ht="15.75">
      <c r="A41" s="1950">
        <v>1162</v>
      </c>
      <c r="B41" s="1954" t="s">
        <v>85</v>
      </c>
      <c r="C41" s="1950">
        <v>1162</v>
      </c>
      <c r="E41" s="1952"/>
    </row>
    <row r="42" spans="1:5" ht="15.75">
      <c r="A42" s="1950">
        <v>1163</v>
      </c>
      <c r="B42" s="1954" t="s">
        <v>86</v>
      </c>
      <c r="C42" s="1950">
        <v>1163</v>
      </c>
      <c r="E42" s="1952"/>
    </row>
    <row r="43" spans="1:5" ht="15.75">
      <c r="A43" s="1950">
        <v>1168</v>
      </c>
      <c r="B43" s="1954" t="s">
        <v>87</v>
      </c>
      <c r="C43" s="1950">
        <v>1168</v>
      </c>
      <c r="E43" s="1952"/>
    </row>
    <row r="44" spans="1:5" ht="15.75">
      <c r="A44" s="1950">
        <v>1179</v>
      </c>
      <c r="B44" s="1955" t="s">
        <v>88</v>
      </c>
      <c r="C44" s="1950">
        <v>1179</v>
      </c>
      <c r="E44" s="1952"/>
    </row>
    <row r="45" spans="1:5" ht="15.75">
      <c r="A45" s="1950">
        <v>2201</v>
      </c>
      <c r="B45" s="1955" t="s">
        <v>89</v>
      </c>
      <c r="C45" s="1950">
        <v>2201</v>
      </c>
      <c r="E45" s="1952"/>
    </row>
    <row r="46" spans="1:5" ht="15.75">
      <c r="A46" s="1950">
        <v>2205</v>
      </c>
      <c r="B46" s="1954" t="s">
        <v>90</v>
      </c>
      <c r="C46" s="1950">
        <v>2205</v>
      </c>
      <c r="E46" s="1952"/>
    </row>
    <row r="47" spans="1:5" ht="15.75">
      <c r="A47" s="1950">
        <v>2206</v>
      </c>
      <c r="B47" s="1957" t="s">
        <v>91</v>
      </c>
      <c r="C47" s="1950">
        <v>2206</v>
      </c>
      <c r="E47" s="1952"/>
    </row>
    <row r="48" spans="1:5" ht="15.75">
      <c r="A48" s="1950">
        <v>2215</v>
      </c>
      <c r="B48" s="1954" t="s">
        <v>92</v>
      </c>
      <c r="C48" s="1950">
        <v>2215</v>
      </c>
      <c r="E48" s="1952"/>
    </row>
    <row r="49" spans="1:5" ht="15.75">
      <c r="A49" s="1950">
        <v>2218</v>
      </c>
      <c r="B49" s="1954" t="s">
        <v>93</v>
      </c>
      <c r="C49" s="1950">
        <v>2218</v>
      </c>
      <c r="E49" s="1952"/>
    </row>
    <row r="50" spans="1:5" ht="15.75">
      <c r="A50" s="1950">
        <v>2219</v>
      </c>
      <c r="B50" s="1954" t="s">
        <v>94</v>
      </c>
      <c r="C50" s="1950">
        <v>2219</v>
      </c>
      <c r="E50" s="1952"/>
    </row>
    <row r="51" spans="1:5" ht="15.75">
      <c r="A51" s="1950">
        <v>2221</v>
      </c>
      <c r="B51" s="1955" t="s">
        <v>95</v>
      </c>
      <c r="C51" s="1950">
        <v>2221</v>
      </c>
      <c r="E51" s="1952"/>
    </row>
    <row r="52" spans="1:5" ht="15.75">
      <c r="A52" s="1950">
        <v>2222</v>
      </c>
      <c r="B52" s="1958" t="s">
        <v>96</v>
      </c>
      <c r="C52" s="1950">
        <v>2222</v>
      </c>
      <c r="E52" s="1952"/>
    </row>
    <row r="53" spans="1:5" ht="15.75">
      <c r="A53" s="1950">
        <v>2223</v>
      </c>
      <c r="B53" s="1958" t="s">
        <v>2168</v>
      </c>
      <c r="C53" s="1950">
        <v>2223</v>
      </c>
      <c r="E53" s="1952"/>
    </row>
    <row r="54" spans="1:5" ht="15.75">
      <c r="A54" s="1950">
        <v>2224</v>
      </c>
      <c r="B54" s="1957" t="s">
        <v>97</v>
      </c>
      <c r="C54" s="1950">
        <v>2224</v>
      </c>
      <c r="E54" s="1952"/>
    </row>
    <row r="55" spans="1:5" ht="15.75">
      <c r="A55" s="1950">
        <v>2225</v>
      </c>
      <c r="B55" s="1954" t="s">
        <v>98</v>
      </c>
      <c r="C55" s="1950">
        <v>2225</v>
      </c>
      <c r="E55" s="1952"/>
    </row>
    <row r="56" spans="1:5" ht="15.75">
      <c r="A56" s="1950">
        <v>2228</v>
      </c>
      <c r="B56" s="1954" t="s">
        <v>99</v>
      </c>
      <c r="C56" s="1950">
        <v>2228</v>
      </c>
      <c r="E56" s="1952"/>
    </row>
    <row r="57" spans="1:5" ht="15.75">
      <c r="A57" s="1950">
        <v>2239</v>
      </c>
      <c r="B57" s="1955" t="s">
        <v>100</v>
      </c>
      <c r="C57" s="1950">
        <v>2239</v>
      </c>
      <c r="E57" s="1952"/>
    </row>
    <row r="58" spans="1:5" ht="15.75">
      <c r="A58" s="1950">
        <v>2241</v>
      </c>
      <c r="B58" s="1958" t="s">
        <v>101</v>
      </c>
      <c r="C58" s="1950">
        <v>2241</v>
      </c>
      <c r="E58" s="1952"/>
    </row>
    <row r="59" spans="1:5" ht="15.75">
      <c r="A59" s="1950">
        <v>2242</v>
      </c>
      <c r="B59" s="1958" t="s">
        <v>102</v>
      </c>
      <c r="C59" s="1950">
        <v>2242</v>
      </c>
      <c r="E59" s="1952"/>
    </row>
    <row r="60" spans="1:5" ht="15.75">
      <c r="A60" s="1950">
        <v>2243</v>
      </c>
      <c r="B60" s="1958" t="s">
        <v>103</v>
      </c>
      <c r="C60" s="1950">
        <v>2243</v>
      </c>
      <c r="E60" s="1952"/>
    </row>
    <row r="61" spans="1:5" ht="15.75">
      <c r="A61" s="1950">
        <v>2244</v>
      </c>
      <c r="B61" s="1958" t="s">
        <v>104</v>
      </c>
      <c r="C61" s="1950">
        <v>2244</v>
      </c>
      <c r="E61" s="1952"/>
    </row>
    <row r="62" spans="1:5" ht="15.75">
      <c r="A62" s="1950">
        <v>2245</v>
      </c>
      <c r="B62" s="1959" t="s">
        <v>105</v>
      </c>
      <c r="C62" s="1950">
        <v>2245</v>
      </c>
      <c r="E62" s="1952"/>
    </row>
    <row r="63" spans="1:5" ht="15.75">
      <c r="A63" s="1950">
        <v>2246</v>
      </c>
      <c r="B63" s="1958" t="s">
        <v>106</v>
      </c>
      <c r="C63" s="1950">
        <v>2246</v>
      </c>
      <c r="E63" s="1952"/>
    </row>
    <row r="64" spans="1:5" ht="15.75">
      <c r="A64" s="1950">
        <v>2247</v>
      </c>
      <c r="B64" s="1958" t="s">
        <v>107</v>
      </c>
      <c r="C64" s="1950">
        <v>2247</v>
      </c>
      <c r="E64" s="1952"/>
    </row>
    <row r="65" spans="1:5" ht="15.75">
      <c r="A65" s="1950">
        <v>2248</v>
      </c>
      <c r="B65" s="1958" t="s">
        <v>108</v>
      </c>
      <c r="C65" s="1950">
        <v>2248</v>
      </c>
      <c r="E65" s="1952"/>
    </row>
    <row r="66" spans="1:5" ht="15.75">
      <c r="A66" s="1950">
        <v>2249</v>
      </c>
      <c r="B66" s="1958" t="s">
        <v>109</v>
      </c>
      <c r="C66" s="1950">
        <v>2249</v>
      </c>
      <c r="E66" s="1952"/>
    </row>
    <row r="67" spans="1:5" ht="15.75">
      <c r="A67" s="1950">
        <v>2258</v>
      </c>
      <c r="B67" s="1954" t="s">
        <v>110</v>
      </c>
      <c r="C67" s="1950">
        <v>2258</v>
      </c>
      <c r="E67" s="1952"/>
    </row>
    <row r="68" spans="1:5" ht="15.75">
      <c r="A68" s="1950">
        <v>2259</v>
      </c>
      <c r="B68" s="1957" t="s">
        <v>111</v>
      </c>
      <c r="C68" s="1950">
        <v>2259</v>
      </c>
      <c r="E68" s="1952"/>
    </row>
    <row r="69" spans="1:5" ht="15.75">
      <c r="A69" s="1950">
        <v>2261</v>
      </c>
      <c r="B69" s="1955" t="s">
        <v>112</v>
      </c>
      <c r="C69" s="1950">
        <v>2261</v>
      </c>
      <c r="E69" s="1952"/>
    </row>
    <row r="70" spans="1:5" ht="15.75">
      <c r="A70" s="1950">
        <v>2268</v>
      </c>
      <c r="B70" s="1954" t="s">
        <v>113</v>
      </c>
      <c r="C70" s="1950">
        <v>2268</v>
      </c>
      <c r="E70" s="1952"/>
    </row>
    <row r="71" spans="1:5" ht="15.75">
      <c r="A71" s="1950">
        <v>2279</v>
      </c>
      <c r="B71" s="1955" t="s">
        <v>114</v>
      </c>
      <c r="C71" s="1950">
        <v>2279</v>
      </c>
      <c r="E71" s="1952"/>
    </row>
    <row r="72" spans="1:5" ht="15.75">
      <c r="A72" s="1950">
        <v>2281</v>
      </c>
      <c r="B72" s="1957" t="s">
        <v>115</v>
      </c>
      <c r="C72" s="1950">
        <v>2281</v>
      </c>
      <c r="E72" s="1952"/>
    </row>
    <row r="73" spans="1:5" ht="15.75">
      <c r="A73" s="1950">
        <v>2282</v>
      </c>
      <c r="B73" s="1957" t="s">
        <v>116</v>
      </c>
      <c r="C73" s="1950">
        <v>2282</v>
      </c>
      <c r="E73" s="1952"/>
    </row>
    <row r="74" spans="1:5" ht="15.75">
      <c r="A74" s="1950">
        <v>2283</v>
      </c>
      <c r="B74" s="1957" t="s">
        <v>117</v>
      </c>
      <c r="C74" s="1950">
        <v>2283</v>
      </c>
      <c r="E74" s="1952"/>
    </row>
    <row r="75" spans="1:5" ht="15.75">
      <c r="A75" s="1950">
        <v>2284</v>
      </c>
      <c r="B75" s="1957" t="s">
        <v>118</v>
      </c>
      <c r="C75" s="1950">
        <v>2284</v>
      </c>
      <c r="E75" s="1952"/>
    </row>
    <row r="76" spans="1:5" ht="15.75">
      <c r="A76" s="1950">
        <v>2285</v>
      </c>
      <c r="B76" s="1957" t="s">
        <v>119</v>
      </c>
      <c r="C76" s="1950">
        <v>2285</v>
      </c>
      <c r="E76" s="1952"/>
    </row>
    <row r="77" spans="1:5" ht="15.75">
      <c r="A77" s="1950">
        <v>2288</v>
      </c>
      <c r="B77" s="1957" t="s">
        <v>120</v>
      </c>
      <c r="C77" s="1950">
        <v>2288</v>
      </c>
      <c r="E77" s="1952"/>
    </row>
    <row r="78" spans="1:5" ht="15.75">
      <c r="A78" s="1950">
        <v>2289</v>
      </c>
      <c r="B78" s="1957" t="s">
        <v>121</v>
      </c>
      <c r="C78" s="1950">
        <v>2289</v>
      </c>
      <c r="E78" s="1952"/>
    </row>
    <row r="79" spans="1:5" ht="15.75">
      <c r="A79" s="1950">
        <v>3301</v>
      </c>
      <c r="B79" s="1954" t="s">
        <v>122</v>
      </c>
      <c r="C79" s="1950">
        <v>3301</v>
      </c>
      <c r="E79" s="1952"/>
    </row>
    <row r="80" spans="1:5" ht="15.75">
      <c r="A80" s="1950">
        <v>3311</v>
      </c>
      <c r="B80" s="1954" t="s">
        <v>2149</v>
      </c>
      <c r="C80" s="1950">
        <v>3311</v>
      </c>
      <c r="E80" s="1952"/>
    </row>
    <row r="81" spans="1:5" ht="15.75">
      <c r="A81" s="1950">
        <v>3312</v>
      </c>
      <c r="B81" s="1955" t="s">
        <v>2150</v>
      </c>
      <c r="C81" s="1950">
        <v>3312</v>
      </c>
      <c r="E81" s="1952"/>
    </row>
    <row r="82" spans="1:5" ht="15.75">
      <c r="A82" s="1950">
        <v>3318</v>
      </c>
      <c r="B82" s="1957" t="s">
        <v>123</v>
      </c>
      <c r="C82" s="1950">
        <v>3318</v>
      </c>
      <c r="E82" s="1952"/>
    </row>
    <row r="83" spans="1:5" ht="15.75">
      <c r="A83" s="1950">
        <v>3321</v>
      </c>
      <c r="B83" s="1954" t="s">
        <v>2151</v>
      </c>
      <c r="C83" s="1950">
        <v>3321</v>
      </c>
      <c r="E83" s="1952"/>
    </row>
    <row r="84" spans="1:5" ht="15.75">
      <c r="A84" s="1950">
        <v>3322</v>
      </c>
      <c r="B84" s="1955" t="s">
        <v>2152</v>
      </c>
      <c r="C84" s="1950">
        <v>3322</v>
      </c>
      <c r="E84" s="1952"/>
    </row>
    <row r="85" spans="1:5" ht="15.75">
      <c r="A85" s="1950">
        <v>3323</v>
      </c>
      <c r="B85" s="1957" t="s">
        <v>2153</v>
      </c>
      <c r="C85" s="1950">
        <v>3323</v>
      </c>
      <c r="E85" s="1952"/>
    </row>
    <row r="86" spans="1:5" ht="15.75">
      <c r="A86" s="1950">
        <v>3324</v>
      </c>
      <c r="B86" s="1957" t="s">
        <v>124</v>
      </c>
      <c r="C86" s="1950">
        <v>3324</v>
      </c>
      <c r="E86" s="1952"/>
    </row>
    <row r="87" spans="1:5" ht="15.75">
      <c r="A87" s="1950">
        <v>3325</v>
      </c>
      <c r="B87" s="1955" t="s">
        <v>2154</v>
      </c>
      <c r="C87" s="1950">
        <v>3325</v>
      </c>
      <c r="E87" s="1952"/>
    </row>
    <row r="88" spans="1:5" ht="15.75">
      <c r="A88" s="1950">
        <v>3326</v>
      </c>
      <c r="B88" s="1954" t="s">
        <v>2155</v>
      </c>
      <c r="C88" s="1950">
        <v>3326</v>
      </c>
      <c r="E88" s="1952"/>
    </row>
    <row r="89" spans="1:5" ht="15.75">
      <c r="A89" s="1950">
        <v>3327</v>
      </c>
      <c r="B89" s="1954" t="s">
        <v>2156</v>
      </c>
      <c r="C89" s="1950">
        <v>3327</v>
      </c>
      <c r="E89" s="1952"/>
    </row>
    <row r="90" spans="1:5" ht="15.75">
      <c r="A90" s="1950">
        <v>3332</v>
      </c>
      <c r="B90" s="1954" t="s">
        <v>125</v>
      </c>
      <c r="C90" s="1950">
        <v>3332</v>
      </c>
      <c r="E90" s="1952"/>
    </row>
    <row r="91" spans="1:5" ht="15.75">
      <c r="A91" s="1950">
        <v>3333</v>
      </c>
      <c r="B91" s="1955" t="s">
        <v>126</v>
      </c>
      <c r="C91" s="1950">
        <v>3333</v>
      </c>
      <c r="E91" s="1952"/>
    </row>
    <row r="92" spans="1:5" ht="15.75">
      <c r="A92" s="1950">
        <v>3334</v>
      </c>
      <c r="B92" s="1955" t="s">
        <v>805</v>
      </c>
      <c r="C92" s="1950">
        <v>3334</v>
      </c>
      <c r="E92" s="1952"/>
    </row>
    <row r="93" spans="1:5" ht="15.75">
      <c r="A93" s="1950">
        <v>3336</v>
      </c>
      <c r="B93" s="1955" t="s">
        <v>806</v>
      </c>
      <c r="C93" s="1950">
        <v>3336</v>
      </c>
      <c r="E93" s="1952"/>
    </row>
    <row r="94" spans="1:5" ht="15.75">
      <c r="A94" s="1950">
        <v>3337</v>
      </c>
      <c r="B94" s="1954" t="s">
        <v>2157</v>
      </c>
      <c r="C94" s="1950">
        <v>3337</v>
      </c>
      <c r="E94" s="1952"/>
    </row>
    <row r="95" spans="1:5" ht="15.75">
      <c r="A95" s="1950">
        <v>3338</v>
      </c>
      <c r="B95" s="1954" t="s">
        <v>2158</v>
      </c>
      <c r="C95" s="1950">
        <v>3338</v>
      </c>
      <c r="E95" s="1952"/>
    </row>
    <row r="96" spans="1:5" ht="15.75">
      <c r="A96" s="1950">
        <v>3341</v>
      </c>
      <c r="B96" s="1955" t="s">
        <v>807</v>
      </c>
      <c r="C96" s="1950">
        <v>3341</v>
      </c>
      <c r="E96" s="1952"/>
    </row>
    <row r="97" spans="1:5" ht="15.75">
      <c r="A97" s="1950">
        <v>3349</v>
      </c>
      <c r="B97" s="1955" t="s">
        <v>127</v>
      </c>
      <c r="C97" s="1950">
        <v>3349</v>
      </c>
      <c r="E97" s="1952"/>
    </row>
    <row r="98" spans="1:5" ht="15.75">
      <c r="A98" s="1950">
        <v>3359</v>
      </c>
      <c r="B98" s="1955" t="s">
        <v>128</v>
      </c>
      <c r="C98" s="1950">
        <v>3359</v>
      </c>
      <c r="E98" s="1952"/>
    </row>
    <row r="99" spans="1:5" ht="15.75">
      <c r="A99" s="1950">
        <v>3369</v>
      </c>
      <c r="B99" s="1955" t="s">
        <v>129</v>
      </c>
      <c r="C99" s="1950">
        <v>3369</v>
      </c>
      <c r="E99" s="1952"/>
    </row>
    <row r="100" spans="1:5" ht="15.75">
      <c r="A100" s="1950">
        <v>3388</v>
      </c>
      <c r="B100" s="1954" t="s">
        <v>130</v>
      </c>
      <c r="C100" s="1950">
        <v>3388</v>
      </c>
      <c r="E100" s="1952"/>
    </row>
    <row r="101" spans="1:5" ht="15.75">
      <c r="A101" s="1950">
        <v>3389</v>
      </c>
      <c r="B101" s="1955" t="s">
        <v>131</v>
      </c>
      <c r="C101" s="1950">
        <v>3389</v>
      </c>
      <c r="E101" s="1952"/>
    </row>
    <row r="102" spans="1:5" ht="15.75">
      <c r="A102" s="1950">
        <v>4401</v>
      </c>
      <c r="B102" s="1954" t="s">
        <v>132</v>
      </c>
      <c r="C102" s="1950">
        <v>4401</v>
      </c>
      <c r="E102" s="1952"/>
    </row>
    <row r="103" spans="1:5" ht="15.75">
      <c r="A103" s="1950">
        <v>4412</v>
      </c>
      <c r="B103" s="1957" t="s">
        <v>133</v>
      </c>
      <c r="C103" s="1950">
        <v>4412</v>
      </c>
      <c r="E103" s="1952"/>
    </row>
    <row r="104" spans="1:5" ht="15.75">
      <c r="A104" s="1950">
        <v>4415</v>
      </c>
      <c r="B104" s="1955" t="s">
        <v>134</v>
      </c>
      <c r="C104" s="1950">
        <v>4415</v>
      </c>
      <c r="E104" s="1952"/>
    </row>
    <row r="105" spans="1:5" ht="15.75">
      <c r="A105" s="1950">
        <v>4418</v>
      </c>
      <c r="B105" s="1955" t="s">
        <v>135</v>
      </c>
      <c r="C105" s="1950">
        <v>4418</v>
      </c>
      <c r="E105" s="1952"/>
    </row>
    <row r="106" spans="1:5" ht="15.75">
      <c r="A106" s="1950">
        <v>4429</v>
      </c>
      <c r="B106" s="1954" t="s">
        <v>136</v>
      </c>
      <c r="C106" s="1950">
        <v>4429</v>
      </c>
      <c r="E106" s="1952"/>
    </row>
    <row r="107" spans="1:5" ht="15.75">
      <c r="A107" s="1950">
        <v>4431</v>
      </c>
      <c r="B107" s="1955" t="s">
        <v>2159</v>
      </c>
      <c r="C107" s="1950">
        <v>4431</v>
      </c>
      <c r="E107" s="1952"/>
    </row>
    <row r="108" spans="1:5" ht="15.75">
      <c r="A108" s="1950">
        <v>4433</v>
      </c>
      <c r="B108" s="1955" t="s">
        <v>137</v>
      </c>
      <c r="C108" s="1950">
        <v>4433</v>
      </c>
      <c r="E108" s="1952"/>
    </row>
    <row r="109" spans="1:5" ht="15.75">
      <c r="A109" s="1950">
        <v>4436</v>
      </c>
      <c r="B109" s="1955" t="s">
        <v>138</v>
      </c>
      <c r="C109" s="1950">
        <v>4436</v>
      </c>
      <c r="E109" s="1952"/>
    </row>
    <row r="110" spans="1:5" ht="15.75">
      <c r="A110" s="1950">
        <v>4437</v>
      </c>
      <c r="B110" s="1956" t="s">
        <v>139</v>
      </c>
      <c r="C110" s="1950">
        <v>4437</v>
      </c>
      <c r="E110" s="1952"/>
    </row>
    <row r="111" spans="1:5" ht="15.75">
      <c r="A111" s="1950">
        <v>4448</v>
      </c>
      <c r="B111" s="1956" t="s">
        <v>2220</v>
      </c>
      <c r="C111" s="1950">
        <v>4448</v>
      </c>
      <c r="E111" s="1952"/>
    </row>
    <row r="112" spans="1:5" ht="15.75">
      <c r="A112" s="1950">
        <v>4450</v>
      </c>
      <c r="B112" s="1955" t="s">
        <v>140</v>
      </c>
      <c r="C112" s="1950">
        <v>4450</v>
      </c>
      <c r="E112" s="1952"/>
    </row>
    <row r="113" spans="1:5" ht="15.75">
      <c r="A113" s="1950">
        <v>4451</v>
      </c>
      <c r="B113" s="1960" t="s">
        <v>141</v>
      </c>
      <c r="C113" s="1950">
        <v>4451</v>
      </c>
      <c r="E113" s="1952"/>
    </row>
    <row r="114" spans="1:5" ht="15.75">
      <c r="A114" s="1950">
        <v>4452</v>
      </c>
      <c r="B114" s="1960" t="s">
        <v>142</v>
      </c>
      <c r="C114" s="1950">
        <v>4452</v>
      </c>
      <c r="E114" s="1952"/>
    </row>
    <row r="115" spans="1:5" ht="15.75">
      <c r="A115" s="1950">
        <v>4453</v>
      </c>
      <c r="B115" s="1960" t="s">
        <v>143</v>
      </c>
      <c r="C115" s="1950">
        <v>4453</v>
      </c>
      <c r="E115" s="1952"/>
    </row>
    <row r="116" spans="1:5" ht="15.75">
      <c r="A116" s="1950">
        <v>4454</v>
      </c>
      <c r="B116" s="1961" t="s">
        <v>144</v>
      </c>
      <c r="C116" s="1950">
        <v>4454</v>
      </c>
      <c r="E116" s="1952"/>
    </row>
    <row r="117" spans="1:5" ht="15.75">
      <c r="A117" s="1950">
        <v>4455</v>
      </c>
      <c r="B117" s="1961" t="s">
        <v>2160</v>
      </c>
      <c r="C117" s="1950">
        <v>4455</v>
      </c>
      <c r="E117" s="1952"/>
    </row>
    <row r="118" spans="1:5" ht="15.75">
      <c r="A118" s="1950">
        <v>4456</v>
      </c>
      <c r="B118" s="1960" t="s">
        <v>145</v>
      </c>
      <c r="C118" s="1950">
        <v>4456</v>
      </c>
      <c r="E118" s="1952"/>
    </row>
    <row r="119" spans="1:5" ht="15.75">
      <c r="A119" s="1950">
        <v>4457</v>
      </c>
      <c r="B119" s="1962" t="s">
        <v>2161</v>
      </c>
      <c r="C119" s="1950">
        <v>4457</v>
      </c>
      <c r="E119" s="1952"/>
    </row>
    <row r="120" spans="1:5" ht="15.75">
      <c r="A120" s="1950">
        <v>4458</v>
      </c>
      <c r="B120" s="1962" t="s">
        <v>2221</v>
      </c>
      <c r="C120" s="1950">
        <v>4458</v>
      </c>
      <c r="E120" s="1952"/>
    </row>
    <row r="121" spans="1:5" ht="15.75">
      <c r="A121" s="1950">
        <v>4459</v>
      </c>
      <c r="B121" s="1962" t="s">
        <v>1733</v>
      </c>
      <c r="C121" s="1950">
        <v>4459</v>
      </c>
      <c r="E121" s="1952"/>
    </row>
    <row r="122" spans="1:5" ht="15.75">
      <c r="A122" s="1950">
        <v>4465</v>
      </c>
      <c r="B122" s="1951" t="s">
        <v>146</v>
      </c>
      <c r="C122" s="1950">
        <v>4465</v>
      </c>
      <c r="E122" s="1952"/>
    </row>
    <row r="123" spans="1:5" ht="15.75">
      <c r="A123" s="1950">
        <v>4467</v>
      </c>
      <c r="B123" s="1953" t="s">
        <v>147</v>
      </c>
      <c r="C123" s="1950">
        <v>4467</v>
      </c>
      <c r="E123" s="1952"/>
    </row>
    <row r="124" spans="1:5" ht="15.75">
      <c r="A124" s="1950">
        <v>4468</v>
      </c>
      <c r="B124" s="1954" t="s">
        <v>148</v>
      </c>
      <c r="C124" s="1950">
        <v>4468</v>
      </c>
      <c r="E124" s="1952"/>
    </row>
    <row r="125" spans="1:5" ht="15.75">
      <c r="A125" s="1950">
        <v>4469</v>
      </c>
      <c r="B125" s="1955" t="s">
        <v>149</v>
      </c>
      <c r="C125" s="1950">
        <v>4469</v>
      </c>
      <c r="E125" s="1952"/>
    </row>
    <row r="126" spans="1:5" ht="15.75">
      <c r="A126" s="1950">
        <v>5501</v>
      </c>
      <c r="B126" s="1954" t="s">
        <v>150</v>
      </c>
      <c r="C126" s="1950">
        <v>5501</v>
      </c>
      <c r="E126" s="1952"/>
    </row>
    <row r="127" spans="1:5" ht="15.75">
      <c r="A127" s="1950">
        <v>5511</v>
      </c>
      <c r="B127" s="1959" t="s">
        <v>151</v>
      </c>
      <c r="C127" s="1950">
        <v>5511</v>
      </c>
      <c r="E127" s="1952"/>
    </row>
    <row r="128" spans="1:5" ht="15.75">
      <c r="A128" s="1950">
        <v>5512</v>
      </c>
      <c r="B128" s="1954" t="s">
        <v>152</v>
      </c>
      <c r="C128" s="1950">
        <v>5512</v>
      </c>
      <c r="E128" s="1952"/>
    </row>
    <row r="129" spans="1:5" ht="15.75">
      <c r="A129" s="1950">
        <v>5513</v>
      </c>
      <c r="B129" s="1962" t="s">
        <v>2222</v>
      </c>
      <c r="C129" s="1950">
        <v>5513</v>
      </c>
      <c r="E129" s="1952"/>
    </row>
    <row r="130" spans="1:5" ht="15.75">
      <c r="A130" s="1950">
        <v>5514</v>
      </c>
      <c r="B130" s="1962" t="s">
        <v>837</v>
      </c>
      <c r="C130" s="1950">
        <v>5514</v>
      </c>
      <c r="E130" s="1952"/>
    </row>
    <row r="131" spans="1:5" ht="15.75">
      <c r="A131" s="1950">
        <v>5515</v>
      </c>
      <c r="B131" s="1962" t="s">
        <v>838</v>
      </c>
      <c r="C131" s="1950">
        <v>5515</v>
      </c>
      <c r="E131" s="1952"/>
    </row>
    <row r="132" spans="1:5" ht="15.75">
      <c r="A132" s="1950">
        <v>5516</v>
      </c>
      <c r="B132" s="1962" t="s">
        <v>2223</v>
      </c>
      <c r="C132" s="1950">
        <v>5516</v>
      </c>
      <c r="E132" s="1952"/>
    </row>
    <row r="133" spans="1:5" ht="15.75">
      <c r="A133" s="1950">
        <v>5517</v>
      </c>
      <c r="B133" s="1962" t="s">
        <v>839</v>
      </c>
      <c r="C133" s="1950">
        <v>5517</v>
      </c>
      <c r="E133" s="1952"/>
    </row>
    <row r="134" spans="1:5" ht="15.75">
      <c r="A134" s="1950">
        <v>5518</v>
      </c>
      <c r="B134" s="1954" t="s">
        <v>840</v>
      </c>
      <c r="C134" s="1950">
        <v>5518</v>
      </c>
      <c r="E134" s="1952"/>
    </row>
    <row r="135" spans="1:5" ht="15.75">
      <c r="A135" s="1950">
        <v>5519</v>
      </c>
      <c r="B135" s="1954" t="s">
        <v>841</v>
      </c>
      <c r="C135" s="1950">
        <v>5519</v>
      </c>
      <c r="E135" s="1952"/>
    </row>
    <row r="136" spans="1:5" ht="15.75">
      <c r="A136" s="1950">
        <v>5521</v>
      </c>
      <c r="B136" s="1954" t="s">
        <v>842</v>
      </c>
      <c r="C136" s="1950">
        <v>5521</v>
      </c>
      <c r="E136" s="1952"/>
    </row>
    <row r="137" spans="1:5" ht="15.75">
      <c r="A137" s="1950">
        <v>5522</v>
      </c>
      <c r="B137" s="1963" t="s">
        <v>843</v>
      </c>
      <c r="C137" s="1950">
        <v>5522</v>
      </c>
      <c r="E137" s="1952"/>
    </row>
    <row r="138" spans="1:5" ht="15.75">
      <c r="A138" s="1950">
        <v>5524</v>
      </c>
      <c r="B138" s="1951" t="s">
        <v>844</v>
      </c>
      <c r="C138" s="1950">
        <v>5524</v>
      </c>
      <c r="E138" s="1952"/>
    </row>
    <row r="139" spans="1:5" ht="15.75">
      <c r="A139" s="1950">
        <v>5525</v>
      </c>
      <c r="B139" s="1959" t="s">
        <v>845</v>
      </c>
      <c r="C139" s="1950">
        <v>5525</v>
      </c>
      <c r="E139" s="1952"/>
    </row>
    <row r="140" spans="1:5" ht="15.75">
      <c r="A140" s="1950">
        <v>5526</v>
      </c>
      <c r="B140" s="1956" t="s">
        <v>846</v>
      </c>
      <c r="C140" s="1950">
        <v>5526</v>
      </c>
      <c r="E140" s="1952"/>
    </row>
    <row r="141" spans="1:5" ht="15.75">
      <c r="A141" s="1950">
        <v>5527</v>
      </c>
      <c r="B141" s="1956" t="s">
        <v>847</v>
      </c>
      <c r="C141" s="1950">
        <v>5527</v>
      </c>
      <c r="E141" s="1952"/>
    </row>
    <row r="142" spans="1:5" ht="15.75">
      <c r="A142" s="1950">
        <v>5528</v>
      </c>
      <c r="B142" s="1956" t="s">
        <v>848</v>
      </c>
      <c r="C142" s="1950">
        <v>5528</v>
      </c>
      <c r="E142" s="1952"/>
    </row>
    <row r="143" spans="1:5" ht="15.75">
      <c r="A143" s="1950">
        <v>5529</v>
      </c>
      <c r="B143" s="1956" t="s">
        <v>849</v>
      </c>
      <c r="C143" s="1950">
        <v>5529</v>
      </c>
      <c r="E143" s="1952"/>
    </row>
    <row r="144" spans="1:5" ht="15.75">
      <c r="A144" s="1950">
        <v>5530</v>
      </c>
      <c r="B144" s="1956" t="s">
        <v>850</v>
      </c>
      <c r="C144" s="1950">
        <v>5530</v>
      </c>
      <c r="E144" s="1952"/>
    </row>
    <row r="145" spans="1:5" ht="15.75">
      <c r="A145" s="1950">
        <v>5531</v>
      </c>
      <c r="B145" s="1959" t="s">
        <v>851</v>
      </c>
      <c r="C145" s="1950">
        <v>5531</v>
      </c>
      <c r="E145" s="1952"/>
    </row>
    <row r="146" spans="1:5" ht="15.75">
      <c r="A146" s="1950">
        <v>5532</v>
      </c>
      <c r="B146" s="1963" t="s">
        <v>852</v>
      </c>
      <c r="C146" s="1950">
        <v>5532</v>
      </c>
      <c r="E146" s="1952"/>
    </row>
    <row r="147" spans="1:5" ht="15.75">
      <c r="A147" s="1950">
        <v>5533</v>
      </c>
      <c r="B147" s="1963" t="s">
        <v>853</v>
      </c>
      <c r="C147" s="1950">
        <v>5533</v>
      </c>
      <c r="E147" s="1952"/>
    </row>
    <row r="148" spans="1:5" ht="15.75">
      <c r="A148" s="1964">
        <v>5534</v>
      </c>
      <c r="B148" s="1963" t="s">
        <v>854</v>
      </c>
      <c r="C148" s="1964">
        <v>5534</v>
      </c>
      <c r="E148" s="1952"/>
    </row>
    <row r="149" spans="1:5" ht="15.75">
      <c r="A149" s="1964">
        <v>5535</v>
      </c>
      <c r="B149" s="1963" t="s">
        <v>855</v>
      </c>
      <c r="C149" s="1964">
        <v>5535</v>
      </c>
      <c r="E149" s="1952"/>
    </row>
    <row r="150" spans="1:5" ht="15.75">
      <c r="A150" s="1950">
        <v>5538</v>
      </c>
      <c r="B150" s="1959" t="s">
        <v>856</v>
      </c>
      <c r="C150" s="1950">
        <v>5538</v>
      </c>
      <c r="E150" s="1952"/>
    </row>
    <row r="151" spans="1:5" ht="15.75">
      <c r="A151" s="1950">
        <v>5540</v>
      </c>
      <c r="B151" s="1963" t="s">
        <v>857</v>
      </c>
      <c r="C151" s="1950">
        <v>5540</v>
      </c>
      <c r="E151" s="1952"/>
    </row>
    <row r="152" spans="1:5" ht="15.75">
      <c r="A152" s="1950">
        <v>5541</v>
      </c>
      <c r="B152" s="1963" t="s">
        <v>858</v>
      </c>
      <c r="C152" s="1950">
        <v>5541</v>
      </c>
      <c r="E152" s="1952"/>
    </row>
    <row r="153" spans="1:5" ht="15.75">
      <c r="A153" s="1950">
        <v>5545</v>
      </c>
      <c r="B153" s="1963" t="s">
        <v>859</v>
      </c>
      <c r="C153" s="1950">
        <v>5545</v>
      </c>
      <c r="E153" s="1952"/>
    </row>
    <row r="154" spans="1:5" ht="15.75">
      <c r="A154" s="1950">
        <v>5546</v>
      </c>
      <c r="B154" s="1963" t="s">
        <v>860</v>
      </c>
      <c r="C154" s="1950">
        <v>5546</v>
      </c>
      <c r="E154" s="1952"/>
    </row>
    <row r="155" spans="1:5" ht="15.75">
      <c r="A155" s="1950">
        <v>5547</v>
      </c>
      <c r="B155" s="1963" t="s">
        <v>861</v>
      </c>
      <c r="C155" s="1950">
        <v>5547</v>
      </c>
      <c r="E155" s="1952"/>
    </row>
    <row r="156" spans="1:5" ht="15.75">
      <c r="A156" s="1950">
        <v>5548</v>
      </c>
      <c r="B156" s="1963" t="s">
        <v>862</v>
      </c>
      <c r="C156" s="1950">
        <v>5548</v>
      </c>
      <c r="E156" s="1952"/>
    </row>
    <row r="157" spans="1:5" ht="15.75">
      <c r="A157" s="1950">
        <v>5550</v>
      </c>
      <c r="B157" s="1963" t="s">
        <v>863</v>
      </c>
      <c r="C157" s="1950">
        <v>5550</v>
      </c>
      <c r="E157" s="1952"/>
    </row>
    <row r="158" spans="1:5" ht="15.75">
      <c r="A158" s="1950">
        <v>5551</v>
      </c>
      <c r="B158" s="1963" t="s">
        <v>864</v>
      </c>
      <c r="C158" s="1950">
        <v>5551</v>
      </c>
      <c r="E158" s="1952"/>
    </row>
    <row r="159" spans="1:5" ht="15.75">
      <c r="A159" s="1950">
        <v>5553</v>
      </c>
      <c r="B159" s="1963" t="s">
        <v>865</v>
      </c>
      <c r="C159" s="1950">
        <v>5553</v>
      </c>
      <c r="E159" s="1952"/>
    </row>
    <row r="160" spans="1:5" ht="15.75">
      <c r="A160" s="1950">
        <v>5554</v>
      </c>
      <c r="B160" s="1959" t="s">
        <v>866</v>
      </c>
      <c r="C160" s="1950">
        <v>5554</v>
      </c>
      <c r="E160" s="1952"/>
    </row>
    <row r="161" spans="1:5" ht="15.75">
      <c r="A161" s="1950">
        <v>5556</v>
      </c>
      <c r="B161" s="1955" t="s">
        <v>867</v>
      </c>
      <c r="C161" s="1950">
        <v>5556</v>
      </c>
      <c r="E161" s="1952"/>
    </row>
    <row r="162" spans="1:5" ht="15.75">
      <c r="A162" s="1950">
        <v>5561</v>
      </c>
      <c r="B162" s="1965" t="s">
        <v>868</v>
      </c>
      <c r="C162" s="1950">
        <v>5561</v>
      </c>
      <c r="E162" s="1952"/>
    </row>
    <row r="163" spans="1:5" ht="15.75">
      <c r="A163" s="1950">
        <v>5562</v>
      </c>
      <c r="B163" s="1965" t="s">
        <v>869</v>
      </c>
      <c r="C163" s="1950">
        <v>5562</v>
      </c>
      <c r="E163" s="1952"/>
    </row>
    <row r="164" spans="1:5" ht="15.75">
      <c r="A164" s="1950">
        <v>5588</v>
      </c>
      <c r="B164" s="1954" t="s">
        <v>870</v>
      </c>
      <c r="C164" s="1950">
        <v>5588</v>
      </c>
      <c r="E164" s="1952"/>
    </row>
    <row r="165" spans="1:5" ht="15.75">
      <c r="A165" s="1950">
        <v>5589</v>
      </c>
      <c r="B165" s="1954" t="s">
        <v>871</v>
      </c>
      <c r="C165" s="1950">
        <v>5589</v>
      </c>
      <c r="E165" s="1952"/>
    </row>
    <row r="166" spans="1:5" ht="15.75">
      <c r="A166" s="1950">
        <v>6601</v>
      </c>
      <c r="B166" s="1954" t="s">
        <v>872</v>
      </c>
      <c r="C166" s="1950">
        <v>6601</v>
      </c>
      <c r="E166" s="1952"/>
    </row>
    <row r="167" spans="1:5" ht="15.75">
      <c r="A167" s="1950">
        <v>6602</v>
      </c>
      <c r="B167" s="1955" t="s">
        <v>873</v>
      </c>
      <c r="C167" s="1950">
        <v>6602</v>
      </c>
      <c r="E167" s="1952"/>
    </row>
    <row r="168" spans="1:5" ht="15.75">
      <c r="A168" s="1950">
        <v>6603</v>
      </c>
      <c r="B168" s="1955" t="s">
        <v>874</v>
      </c>
      <c r="C168" s="1950">
        <v>6603</v>
      </c>
      <c r="E168" s="1952"/>
    </row>
    <row r="169" spans="1:5" ht="15.75">
      <c r="A169" s="1950">
        <v>6604</v>
      </c>
      <c r="B169" s="1955" t="s">
        <v>875</v>
      </c>
      <c r="C169" s="1950">
        <v>6604</v>
      </c>
      <c r="E169" s="1952"/>
    </row>
    <row r="170" spans="1:5" ht="15.75">
      <c r="A170" s="1950">
        <v>6605</v>
      </c>
      <c r="B170" s="1955" t="s">
        <v>876</v>
      </c>
      <c r="C170" s="1950">
        <v>6605</v>
      </c>
      <c r="E170" s="1952"/>
    </row>
    <row r="171" spans="1:5" ht="15.75">
      <c r="A171" s="1964">
        <v>6606</v>
      </c>
      <c r="B171" s="1957" t="s">
        <v>877</v>
      </c>
      <c r="C171" s="1964">
        <v>6606</v>
      </c>
      <c r="E171" s="1952"/>
    </row>
    <row r="172" spans="1:5" ht="15.75">
      <c r="A172" s="1950">
        <v>6618</v>
      </c>
      <c r="B172" s="1954" t="s">
        <v>878</v>
      </c>
      <c r="C172" s="1950">
        <v>6618</v>
      </c>
      <c r="E172" s="1952"/>
    </row>
    <row r="173" spans="1:5" ht="15.75">
      <c r="A173" s="1950">
        <v>6619</v>
      </c>
      <c r="B173" s="1955" t="s">
        <v>879</v>
      </c>
      <c r="C173" s="1950">
        <v>6619</v>
      </c>
      <c r="E173" s="1952"/>
    </row>
    <row r="174" spans="1:5" ht="15.75">
      <c r="A174" s="1950">
        <v>6621</v>
      </c>
      <c r="B174" s="1954" t="s">
        <v>880</v>
      </c>
      <c r="C174" s="1950">
        <v>6621</v>
      </c>
      <c r="E174" s="1952"/>
    </row>
    <row r="175" spans="1:5" ht="15.75">
      <c r="A175" s="1950">
        <v>6622</v>
      </c>
      <c r="B175" s="1955" t="s">
        <v>881</v>
      </c>
      <c r="C175" s="1950">
        <v>6622</v>
      </c>
      <c r="E175" s="1952"/>
    </row>
    <row r="176" spans="1:5" ht="15.75">
      <c r="A176" s="1950">
        <v>6623</v>
      </c>
      <c r="B176" s="1955" t="s">
        <v>882</v>
      </c>
      <c r="C176" s="1950">
        <v>6623</v>
      </c>
      <c r="E176" s="1952"/>
    </row>
    <row r="177" spans="1:5" ht="15.75">
      <c r="A177" s="1950">
        <v>6624</v>
      </c>
      <c r="B177" s="1955" t="s">
        <v>883</v>
      </c>
      <c r="C177" s="1950">
        <v>6624</v>
      </c>
      <c r="E177" s="1952"/>
    </row>
    <row r="178" spans="1:5" ht="15.75">
      <c r="A178" s="1950">
        <v>6625</v>
      </c>
      <c r="B178" s="1956" t="s">
        <v>884</v>
      </c>
      <c r="C178" s="1950">
        <v>6625</v>
      </c>
      <c r="E178" s="1952"/>
    </row>
    <row r="179" spans="1:5" ht="15.75">
      <c r="A179" s="1950">
        <v>6626</v>
      </c>
      <c r="B179" s="1956" t="s">
        <v>183</v>
      </c>
      <c r="C179" s="1950">
        <v>6626</v>
      </c>
      <c r="E179" s="1952"/>
    </row>
    <row r="180" spans="1:5" ht="15.75">
      <c r="A180" s="1950">
        <v>6627</v>
      </c>
      <c r="B180" s="1956" t="s">
        <v>184</v>
      </c>
      <c r="C180" s="1950">
        <v>6627</v>
      </c>
      <c r="E180" s="1952"/>
    </row>
    <row r="181" spans="1:5" ht="15.75">
      <c r="A181" s="1950">
        <v>6628</v>
      </c>
      <c r="B181" s="1962" t="s">
        <v>185</v>
      </c>
      <c r="C181" s="1950">
        <v>6628</v>
      </c>
      <c r="E181" s="1952"/>
    </row>
    <row r="182" spans="1:5" ht="15.75">
      <c r="A182" s="1950">
        <v>6629</v>
      </c>
      <c r="B182" s="1965" t="s">
        <v>186</v>
      </c>
      <c r="C182" s="1950">
        <v>6629</v>
      </c>
      <c r="E182" s="1952"/>
    </row>
    <row r="183" spans="1:5" ht="15.75">
      <c r="A183" s="1966">
        <v>7701</v>
      </c>
      <c r="B183" s="1954" t="s">
        <v>187</v>
      </c>
      <c r="C183" s="1966">
        <v>7701</v>
      </c>
      <c r="E183" s="1952"/>
    </row>
    <row r="184" spans="1:5" ht="15.75">
      <c r="A184" s="1950">
        <v>7708</v>
      </c>
      <c r="B184" s="1954" t="s">
        <v>188</v>
      </c>
      <c r="C184" s="1950">
        <v>7708</v>
      </c>
      <c r="E184" s="1952"/>
    </row>
    <row r="185" spans="1:5" ht="15.75">
      <c r="A185" s="1950">
        <v>7711</v>
      </c>
      <c r="B185" s="1957" t="s">
        <v>189</v>
      </c>
      <c r="C185" s="1950">
        <v>7711</v>
      </c>
      <c r="E185" s="1952"/>
    </row>
    <row r="186" spans="1:5" ht="15.75">
      <c r="A186" s="1950">
        <v>7712</v>
      </c>
      <c r="B186" s="1954" t="s">
        <v>190</v>
      </c>
      <c r="C186" s="1950">
        <v>7712</v>
      </c>
      <c r="E186" s="1952"/>
    </row>
    <row r="187" spans="1:5" ht="15.75">
      <c r="A187" s="1950">
        <v>7713</v>
      </c>
      <c r="B187" s="1967" t="s">
        <v>191</v>
      </c>
      <c r="C187" s="1950">
        <v>7713</v>
      </c>
      <c r="E187" s="1952"/>
    </row>
    <row r="188" spans="1:5" ht="15.75">
      <c r="A188" s="1950">
        <v>7714</v>
      </c>
      <c r="B188" s="1953" t="s">
        <v>192</v>
      </c>
      <c r="C188" s="1950">
        <v>7714</v>
      </c>
      <c r="E188" s="1952"/>
    </row>
    <row r="189" spans="1:5" ht="15.75">
      <c r="A189" s="1950">
        <v>7718</v>
      </c>
      <c r="B189" s="1954" t="s">
        <v>193</v>
      </c>
      <c r="C189" s="1950">
        <v>7718</v>
      </c>
      <c r="E189" s="1952"/>
    </row>
    <row r="190" spans="1:5" ht="15.75">
      <c r="A190" s="1950">
        <v>7719</v>
      </c>
      <c r="B190" s="1955" t="s">
        <v>194</v>
      </c>
      <c r="C190" s="1950">
        <v>7719</v>
      </c>
      <c r="E190" s="1952"/>
    </row>
    <row r="191" spans="1:5" ht="15.75">
      <c r="A191" s="1950">
        <v>7731</v>
      </c>
      <c r="B191" s="1954" t="s">
        <v>195</v>
      </c>
      <c r="C191" s="1950">
        <v>7731</v>
      </c>
      <c r="E191" s="1952"/>
    </row>
    <row r="192" spans="1:5" ht="15.75">
      <c r="A192" s="1950">
        <v>7732</v>
      </c>
      <c r="B192" s="1955" t="s">
        <v>196</v>
      </c>
      <c r="C192" s="1950">
        <v>7732</v>
      </c>
      <c r="E192" s="1952"/>
    </row>
    <row r="193" spans="1:5" ht="15.75">
      <c r="A193" s="1950">
        <v>7733</v>
      </c>
      <c r="B193" s="1955" t="s">
        <v>197</v>
      </c>
      <c r="C193" s="1950">
        <v>7733</v>
      </c>
      <c r="E193" s="1952"/>
    </row>
    <row r="194" spans="1:5" ht="15.75">
      <c r="A194" s="1950">
        <v>7735</v>
      </c>
      <c r="B194" s="1955" t="s">
        <v>198</v>
      </c>
      <c r="C194" s="1950">
        <v>7735</v>
      </c>
      <c r="E194" s="1952"/>
    </row>
    <row r="195" spans="1:5" ht="15.75">
      <c r="A195" s="1950">
        <v>7736</v>
      </c>
      <c r="B195" s="1954" t="s">
        <v>199</v>
      </c>
      <c r="C195" s="1950">
        <v>7736</v>
      </c>
      <c r="E195" s="1952"/>
    </row>
    <row r="196" spans="1:5" ht="15.75">
      <c r="A196" s="1950">
        <v>7737</v>
      </c>
      <c r="B196" s="1955" t="s">
        <v>200</v>
      </c>
      <c r="C196" s="1950">
        <v>7737</v>
      </c>
      <c r="E196" s="1952"/>
    </row>
    <row r="197" spans="1:5" ht="15.75">
      <c r="A197" s="1950">
        <v>7738</v>
      </c>
      <c r="B197" s="1955" t="s">
        <v>201</v>
      </c>
      <c r="C197" s="1950">
        <v>7738</v>
      </c>
      <c r="E197" s="1952"/>
    </row>
    <row r="198" spans="1:5" ht="15.75">
      <c r="A198" s="1950">
        <v>7739</v>
      </c>
      <c r="B198" s="1959" t="s">
        <v>202</v>
      </c>
      <c r="C198" s="1950">
        <v>7739</v>
      </c>
      <c r="E198" s="1952"/>
    </row>
    <row r="199" spans="1:5" ht="15.75">
      <c r="A199" s="1950">
        <v>7740</v>
      </c>
      <c r="B199" s="1959" t="s">
        <v>203</v>
      </c>
      <c r="C199" s="1950">
        <v>7740</v>
      </c>
      <c r="E199" s="1952"/>
    </row>
    <row r="200" spans="1:5" ht="15.75">
      <c r="A200" s="1950">
        <v>7741</v>
      </c>
      <c r="B200" s="1955" t="s">
        <v>204</v>
      </c>
      <c r="C200" s="1950">
        <v>7741</v>
      </c>
      <c r="E200" s="1952"/>
    </row>
    <row r="201" spans="1:5" ht="15.75">
      <c r="A201" s="1950">
        <v>7742</v>
      </c>
      <c r="B201" s="1955" t="s">
        <v>205</v>
      </c>
      <c r="C201" s="1950">
        <v>7742</v>
      </c>
      <c r="E201" s="1952"/>
    </row>
    <row r="202" spans="1:5" ht="15.75">
      <c r="A202" s="1950">
        <v>7743</v>
      </c>
      <c r="B202" s="1955" t="s">
        <v>206</v>
      </c>
      <c r="C202" s="1950">
        <v>7743</v>
      </c>
      <c r="E202" s="1952"/>
    </row>
    <row r="203" spans="1:5" ht="15.75">
      <c r="A203" s="1950">
        <v>7744</v>
      </c>
      <c r="B203" s="1965" t="s">
        <v>207</v>
      </c>
      <c r="C203" s="1950">
        <v>7744</v>
      </c>
      <c r="E203" s="1952"/>
    </row>
    <row r="204" spans="1:5" ht="15.75">
      <c r="A204" s="1950">
        <v>7745</v>
      </c>
      <c r="B204" s="1955" t="s">
        <v>208</v>
      </c>
      <c r="C204" s="1950">
        <v>7745</v>
      </c>
      <c r="E204" s="1952"/>
    </row>
    <row r="205" spans="1:5" ht="15.75">
      <c r="A205" s="1950">
        <v>7746</v>
      </c>
      <c r="B205" s="1955" t="s">
        <v>209</v>
      </c>
      <c r="C205" s="1950">
        <v>7746</v>
      </c>
      <c r="E205" s="1952"/>
    </row>
    <row r="206" spans="1:5" ht="15.75">
      <c r="A206" s="1950">
        <v>7747</v>
      </c>
      <c r="B206" s="1954" t="s">
        <v>210</v>
      </c>
      <c r="C206" s="1950">
        <v>7747</v>
      </c>
      <c r="E206" s="1952"/>
    </row>
    <row r="207" spans="1:5" ht="15.75">
      <c r="A207" s="1950">
        <v>7748</v>
      </c>
      <c r="B207" s="1957" t="s">
        <v>211</v>
      </c>
      <c r="C207" s="1950">
        <v>7748</v>
      </c>
      <c r="E207" s="1952"/>
    </row>
    <row r="208" spans="1:5" ht="15.75">
      <c r="A208" s="1950">
        <v>7751</v>
      </c>
      <c r="B208" s="1955" t="s">
        <v>212</v>
      </c>
      <c r="C208" s="1950">
        <v>7751</v>
      </c>
      <c r="E208" s="1952"/>
    </row>
    <row r="209" spans="1:5" ht="15.75">
      <c r="A209" s="1950">
        <v>7752</v>
      </c>
      <c r="B209" s="1955" t="s">
        <v>213</v>
      </c>
      <c r="C209" s="1950">
        <v>7752</v>
      </c>
      <c r="E209" s="1952"/>
    </row>
    <row r="210" spans="1:5" ht="15.75">
      <c r="A210" s="1950">
        <v>7755</v>
      </c>
      <c r="B210" s="1956" t="s">
        <v>214</v>
      </c>
      <c r="C210" s="1950">
        <v>7755</v>
      </c>
      <c r="E210" s="1952"/>
    </row>
    <row r="211" spans="1:5" ht="15.75">
      <c r="A211" s="1950">
        <v>7758</v>
      </c>
      <c r="B211" s="1954" t="s">
        <v>215</v>
      </c>
      <c r="C211" s="1950">
        <v>7758</v>
      </c>
      <c r="E211" s="1952"/>
    </row>
    <row r="212" spans="1:5" ht="15.75">
      <c r="A212" s="1950">
        <v>7759</v>
      </c>
      <c r="B212" s="1955" t="s">
        <v>216</v>
      </c>
      <c r="C212" s="1950">
        <v>7759</v>
      </c>
      <c r="E212" s="1952"/>
    </row>
    <row r="213" spans="1:5" ht="15.75">
      <c r="A213" s="1950">
        <v>7761</v>
      </c>
      <c r="B213" s="1954" t="s">
        <v>217</v>
      </c>
      <c r="C213" s="1950">
        <v>7761</v>
      </c>
      <c r="E213" s="1952"/>
    </row>
    <row r="214" spans="1:5" ht="15.75">
      <c r="A214" s="1950">
        <v>7762</v>
      </c>
      <c r="B214" s="1954" t="s">
        <v>218</v>
      </c>
      <c r="C214" s="1950">
        <v>7762</v>
      </c>
      <c r="E214" s="1952"/>
    </row>
    <row r="215" spans="1:5" ht="15.75">
      <c r="A215" s="1950">
        <v>7768</v>
      </c>
      <c r="B215" s="1954" t="s">
        <v>219</v>
      </c>
      <c r="C215" s="1950">
        <v>7768</v>
      </c>
      <c r="E215" s="1952"/>
    </row>
    <row r="216" spans="1:5" ht="15.75">
      <c r="A216" s="1950">
        <v>8801</v>
      </c>
      <c r="B216" s="1957" t="s">
        <v>220</v>
      </c>
      <c r="C216" s="1950">
        <v>8801</v>
      </c>
      <c r="E216" s="1952"/>
    </row>
    <row r="217" spans="1:5" ht="15.75">
      <c r="A217" s="1950">
        <v>8802</v>
      </c>
      <c r="B217" s="1954" t="s">
        <v>221</v>
      </c>
      <c r="C217" s="1950">
        <v>8802</v>
      </c>
      <c r="E217" s="1952"/>
    </row>
    <row r="218" spans="1:5" ht="15.75">
      <c r="A218" s="1950">
        <v>8803</v>
      </c>
      <c r="B218" s="1954" t="s">
        <v>222</v>
      </c>
      <c r="C218" s="1950">
        <v>8803</v>
      </c>
      <c r="E218" s="1952"/>
    </row>
    <row r="219" spans="1:5" ht="15.75">
      <c r="A219" s="1950">
        <v>8804</v>
      </c>
      <c r="B219" s="1954" t="s">
        <v>223</v>
      </c>
      <c r="C219" s="1950">
        <v>8804</v>
      </c>
      <c r="E219" s="1952"/>
    </row>
    <row r="220" spans="1:5" ht="15.75">
      <c r="A220" s="1950">
        <v>8805</v>
      </c>
      <c r="B220" s="1956" t="s">
        <v>224</v>
      </c>
      <c r="C220" s="1950">
        <v>8805</v>
      </c>
      <c r="E220" s="1952"/>
    </row>
    <row r="221" spans="1:5" ht="15.75">
      <c r="A221" s="1950">
        <v>8807</v>
      </c>
      <c r="B221" s="1962" t="s">
        <v>225</v>
      </c>
      <c r="C221" s="1950">
        <v>8807</v>
      </c>
      <c r="E221" s="1952"/>
    </row>
    <row r="222" spans="1:5" ht="15.75">
      <c r="A222" s="1950">
        <v>8808</v>
      </c>
      <c r="B222" s="1955" t="s">
        <v>226</v>
      </c>
      <c r="C222" s="1950">
        <v>8808</v>
      </c>
      <c r="E222" s="1952"/>
    </row>
    <row r="223" spans="1:5" ht="15.75">
      <c r="A223" s="1950">
        <v>8809</v>
      </c>
      <c r="B223" s="1955" t="s">
        <v>227</v>
      </c>
      <c r="C223" s="1950">
        <v>8809</v>
      </c>
      <c r="E223" s="1952"/>
    </row>
    <row r="224" spans="1:5" ht="15.75">
      <c r="A224" s="1950">
        <v>8811</v>
      </c>
      <c r="B224" s="1954" t="s">
        <v>228</v>
      </c>
      <c r="C224" s="1950">
        <v>8811</v>
      </c>
      <c r="E224" s="1952"/>
    </row>
    <row r="225" spans="1:5" ht="15.75">
      <c r="A225" s="1950">
        <v>8813</v>
      </c>
      <c r="B225" s="1955" t="s">
        <v>229</v>
      </c>
      <c r="C225" s="1950">
        <v>8813</v>
      </c>
      <c r="E225" s="1952"/>
    </row>
    <row r="226" spans="1:5" ht="15.75">
      <c r="A226" s="1950">
        <v>8814</v>
      </c>
      <c r="B226" s="1954" t="s">
        <v>230</v>
      </c>
      <c r="C226" s="1950">
        <v>8814</v>
      </c>
      <c r="E226" s="1952"/>
    </row>
    <row r="227" spans="1:5" ht="15.75">
      <c r="A227" s="1950">
        <v>8815</v>
      </c>
      <c r="B227" s="1954" t="s">
        <v>231</v>
      </c>
      <c r="C227" s="1950">
        <v>8815</v>
      </c>
      <c r="E227" s="1952"/>
    </row>
    <row r="228" spans="1:5" ht="15.75">
      <c r="A228" s="1950">
        <v>8816</v>
      </c>
      <c r="B228" s="1955" t="s">
        <v>232</v>
      </c>
      <c r="C228" s="1950">
        <v>8816</v>
      </c>
      <c r="E228" s="1952"/>
    </row>
    <row r="229" spans="1:5" ht="15.75">
      <c r="A229" s="1950">
        <v>8817</v>
      </c>
      <c r="B229" s="1955" t="s">
        <v>233</v>
      </c>
      <c r="C229" s="1950">
        <v>8817</v>
      </c>
      <c r="E229" s="1952"/>
    </row>
    <row r="230" spans="1:5" ht="15.75">
      <c r="A230" s="1950">
        <v>8821</v>
      </c>
      <c r="B230" s="1955" t="s">
        <v>234</v>
      </c>
      <c r="C230" s="1950">
        <v>8821</v>
      </c>
      <c r="E230" s="1952"/>
    </row>
    <row r="231" spans="1:5" ht="15.75">
      <c r="A231" s="1950">
        <v>8824</v>
      </c>
      <c r="B231" s="1957" t="s">
        <v>235</v>
      </c>
      <c r="C231" s="1950">
        <v>8824</v>
      </c>
      <c r="E231" s="1952"/>
    </row>
    <row r="232" spans="1:5" ht="15.75">
      <c r="A232" s="1950">
        <v>8825</v>
      </c>
      <c r="B232" s="1957" t="s">
        <v>236</v>
      </c>
      <c r="C232" s="1950">
        <v>8825</v>
      </c>
      <c r="E232" s="1952"/>
    </row>
    <row r="233" spans="1:5" ht="15.75">
      <c r="A233" s="1950">
        <v>8826</v>
      </c>
      <c r="B233" s="1957" t="s">
        <v>237</v>
      </c>
      <c r="C233" s="1950">
        <v>8826</v>
      </c>
      <c r="E233" s="1952"/>
    </row>
    <row r="234" spans="1:5" ht="15.75">
      <c r="A234" s="1950">
        <v>8827</v>
      </c>
      <c r="B234" s="1957" t="s">
        <v>238</v>
      </c>
      <c r="C234" s="1950">
        <v>8827</v>
      </c>
      <c r="E234" s="1952"/>
    </row>
    <row r="235" spans="1:5" ht="15.75">
      <c r="A235" s="1950">
        <v>8828</v>
      </c>
      <c r="B235" s="1954" t="s">
        <v>239</v>
      </c>
      <c r="C235" s="1950">
        <v>8828</v>
      </c>
      <c r="E235" s="1952"/>
    </row>
    <row r="236" spans="1:5" ht="15.75">
      <c r="A236" s="1950">
        <v>8829</v>
      </c>
      <c r="B236" s="1954" t="s">
        <v>240</v>
      </c>
      <c r="C236" s="1950">
        <v>8829</v>
      </c>
      <c r="E236" s="1952"/>
    </row>
    <row r="237" spans="1:5" ht="15.75">
      <c r="A237" s="1950">
        <v>8831</v>
      </c>
      <c r="B237" s="1954" t="s">
        <v>241</v>
      </c>
      <c r="C237" s="1950">
        <v>8831</v>
      </c>
      <c r="E237" s="1952"/>
    </row>
    <row r="238" spans="1:5" ht="15.75">
      <c r="A238" s="1950">
        <v>8832</v>
      </c>
      <c r="B238" s="1955" t="s">
        <v>242</v>
      </c>
      <c r="C238" s="1950">
        <v>8832</v>
      </c>
      <c r="E238" s="1952"/>
    </row>
    <row r="239" spans="1:5" ht="15.75">
      <c r="A239" s="1950">
        <v>8833</v>
      </c>
      <c r="B239" s="1954" t="s">
        <v>243</v>
      </c>
      <c r="C239" s="1950">
        <v>8833</v>
      </c>
      <c r="E239" s="1952"/>
    </row>
    <row r="240" spans="1:5" ht="15.75">
      <c r="A240" s="1950">
        <v>8834</v>
      </c>
      <c r="B240" s="1955" t="s">
        <v>244</v>
      </c>
      <c r="C240" s="1950">
        <v>8834</v>
      </c>
      <c r="E240" s="1952"/>
    </row>
    <row r="241" spans="1:5" ht="15.75">
      <c r="A241" s="1950">
        <v>8835</v>
      </c>
      <c r="B241" s="1955" t="s">
        <v>245</v>
      </c>
      <c r="C241" s="1950">
        <v>8835</v>
      </c>
      <c r="E241" s="1952"/>
    </row>
    <row r="242" spans="1:5" ht="15.75">
      <c r="A242" s="1950">
        <v>8836</v>
      </c>
      <c r="B242" s="1954" t="s">
        <v>246</v>
      </c>
      <c r="C242" s="1950">
        <v>8836</v>
      </c>
      <c r="E242" s="1952"/>
    </row>
    <row r="243" spans="1:5" ht="15.75">
      <c r="A243" s="1950">
        <v>8837</v>
      </c>
      <c r="B243" s="1954" t="s">
        <v>247</v>
      </c>
      <c r="C243" s="1950">
        <v>8837</v>
      </c>
      <c r="E243" s="1952"/>
    </row>
    <row r="244" spans="1:5" ht="15.75">
      <c r="A244" s="1950">
        <v>8838</v>
      </c>
      <c r="B244" s="1954" t="s">
        <v>248</v>
      </c>
      <c r="C244" s="1950">
        <v>8838</v>
      </c>
      <c r="E244" s="1952"/>
    </row>
    <row r="245" spans="1:5" ht="15.75">
      <c r="A245" s="1950">
        <v>8839</v>
      </c>
      <c r="B245" s="1955" t="s">
        <v>249</v>
      </c>
      <c r="C245" s="1950">
        <v>8839</v>
      </c>
      <c r="E245" s="1952"/>
    </row>
    <row r="246" spans="1:5" ht="15.75">
      <c r="A246" s="1950">
        <v>8845</v>
      </c>
      <c r="B246" s="1956" t="s">
        <v>250</v>
      </c>
      <c r="C246" s="1950">
        <v>8845</v>
      </c>
      <c r="E246" s="1952"/>
    </row>
    <row r="247" spans="1:5" ht="15.75">
      <c r="A247" s="1950">
        <v>8848</v>
      </c>
      <c r="B247" s="1962" t="s">
        <v>251</v>
      </c>
      <c r="C247" s="1950">
        <v>8848</v>
      </c>
      <c r="E247" s="1952"/>
    </row>
    <row r="248" spans="1:5" ht="15.75">
      <c r="A248" s="1950">
        <v>8849</v>
      </c>
      <c r="B248" s="1954" t="s">
        <v>252</v>
      </c>
      <c r="C248" s="1950">
        <v>8849</v>
      </c>
      <c r="E248" s="1952"/>
    </row>
    <row r="249" spans="1:5" ht="15.75">
      <c r="A249" s="1950">
        <v>8851</v>
      </c>
      <c r="B249" s="1954" t="s">
        <v>253</v>
      </c>
      <c r="C249" s="1950">
        <v>8851</v>
      </c>
      <c r="E249" s="1952"/>
    </row>
    <row r="250" spans="1:5" ht="15.75">
      <c r="A250" s="1950">
        <v>8852</v>
      </c>
      <c r="B250" s="1954" t="s">
        <v>254</v>
      </c>
      <c r="C250" s="1950">
        <v>8852</v>
      </c>
      <c r="E250" s="1952"/>
    </row>
    <row r="251" spans="1:5" ht="15.75">
      <c r="A251" s="1950">
        <v>8853</v>
      </c>
      <c r="B251" s="1954" t="s">
        <v>255</v>
      </c>
      <c r="C251" s="1950">
        <v>8853</v>
      </c>
      <c r="E251" s="1952"/>
    </row>
    <row r="252" spans="1:5" ht="15.75">
      <c r="A252" s="1950">
        <v>8855</v>
      </c>
      <c r="B252" s="1956" t="s">
        <v>256</v>
      </c>
      <c r="C252" s="1950">
        <v>8855</v>
      </c>
      <c r="E252" s="1952"/>
    </row>
    <row r="253" spans="1:5" ht="15.75">
      <c r="A253" s="1950">
        <v>8858</v>
      </c>
      <c r="B253" s="1965" t="s">
        <v>257</v>
      </c>
      <c r="C253" s="1950">
        <v>8858</v>
      </c>
      <c r="E253" s="1952"/>
    </row>
    <row r="254" spans="1:5" ht="15.75">
      <c r="A254" s="1950">
        <v>8859</v>
      </c>
      <c r="B254" s="1955" t="s">
        <v>258</v>
      </c>
      <c r="C254" s="1950">
        <v>8859</v>
      </c>
      <c r="E254" s="1952"/>
    </row>
    <row r="255" spans="1:5" ht="15.75">
      <c r="A255" s="1950">
        <v>8861</v>
      </c>
      <c r="B255" s="1954" t="s">
        <v>259</v>
      </c>
      <c r="C255" s="1950">
        <v>8861</v>
      </c>
      <c r="E255" s="1952"/>
    </row>
    <row r="256" spans="1:5" ht="15.75">
      <c r="A256" s="1950">
        <v>8862</v>
      </c>
      <c r="B256" s="1955" t="s">
        <v>260</v>
      </c>
      <c r="C256" s="1950">
        <v>8862</v>
      </c>
      <c r="E256" s="1952"/>
    </row>
    <row r="257" spans="1:5" ht="15.75">
      <c r="A257" s="1950">
        <v>8863</v>
      </c>
      <c r="B257" s="1955" t="s">
        <v>261</v>
      </c>
      <c r="C257" s="1950">
        <v>8863</v>
      </c>
      <c r="E257" s="1952"/>
    </row>
    <row r="258" spans="1:5" ht="15.75">
      <c r="A258" s="1950">
        <v>8864</v>
      </c>
      <c r="B258" s="1954" t="s">
        <v>262</v>
      </c>
      <c r="C258" s="1950">
        <v>8864</v>
      </c>
      <c r="E258" s="1952"/>
    </row>
    <row r="259" spans="1:5" ht="15.75">
      <c r="A259" s="1950">
        <v>8865</v>
      </c>
      <c r="B259" s="1955" t="s">
        <v>263</v>
      </c>
      <c r="C259" s="1950">
        <v>8865</v>
      </c>
      <c r="E259" s="1952"/>
    </row>
    <row r="260" spans="1:5" ht="15.75">
      <c r="A260" s="1950">
        <v>8866</v>
      </c>
      <c r="B260" s="1955" t="s">
        <v>674</v>
      </c>
      <c r="C260" s="1950">
        <v>8866</v>
      </c>
      <c r="E260" s="1952"/>
    </row>
    <row r="261" spans="1:5" ht="15.75">
      <c r="A261" s="1950">
        <v>8867</v>
      </c>
      <c r="B261" s="1955" t="s">
        <v>675</v>
      </c>
      <c r="C261" s="1950">
        <v>8867</v>
      </c>
      <c r="E261" s="1952"/>
    </row>
    <row r="262" spans="1:5" ht="15.75">
      <c r="A262" s="1950">
        <v>8868</v>
      </c>
      <c r="B262" s="1955" t="s">
        <v>676</v>
      </c>
      <c r="C262" s="1950">
        <v>8868</v>
      </c>
      <c r="E262" s="1952"/>
    </row>
    <row r="263" spans="1:5" ht="15.75">
      <c r="A263" s="1950">
        <v>8869</v>
      </c>
      <c r="B263" s="1954" t="s">
        <v>677</v>
      </c>
      <c r="C263" s="1950">
        <v>8869</v>
      </c>
      <c r="E263" s="1952"/>
    </row>
    <row r="264" spans="1:5" ht="15.75">
      <c r="A264" s="1950">
        <v>8871</v>
      </c>
      <c r="B264" s="1955" t="s">
        <v>678</v>
      </c>
      <c r="C264" s="1950">
        <v>8871</v>
      </c>
      <c r="E264" s="1952"/>
    </row>
    <row r="265" spans="1:5" ht="15.75">
      <c r="A265" s="1950">
        <v>8872</v>
      </c>
      <c r="B265" s="1955" t="s">
        <v>271</v>
      </c>
      <c r="C265" s="1950">
        <v>8872</v>
      </c>
      <c r="E265" s="1952"/>
    </row>
    <row r="266" spans="1:5" ht="15.75">
      <c r="A266" s="1950">
        <v>8873</v>
      </c>
      <c r="B266" s="1955" t="s">
        <v>272</v>
      </c>
      <c r="C266" s="1950">
        <v>8873</v>
      </c>
      <c r="E266" s="1952"/>
    </row>
    <row r="267" spans="1:5" ht="15.75">
      <c r="A267" s="1950">
        <v>8875</v>
      </c>
      <c r="B267" s="1955" t="s">
        <v>273</v>
      </c>
      <c r="C267" s="1950">
        <v>8875</v>
      </c>
      <c r="E267" s="1952"/>
    </row>
    <row r="268" spans="1:5" ht="15.75">
      <c r="A268" s="1950">
        <v>8876</v>
      </c>
      <c r="B268" s="1955" t="s">
        <v>274</v>
      </c>
      <c r="C268" s="1950">
        <v>8876</v>
      </c>
      <c r="E268" s="1952"/>
    </row>
    <row r="269" spans="1:5" ht="15.75">
      <c r="A269" s="1950">
        <v>8877</v>
      </c>
      <c r="B269" s="1954" t="s">
        <v>275</v>
      </c>
      <c r="C269" s="1950">
        <v>8877</v>
      </c>
      <c r="E269" s="1952"/>
    </row>
    <row r="270" spans="1:5" ht="15.75">
      <c r="A270" s="1950">
        <v>8878</v>
      </c>
      <c r="B270" s="1965" t="s">
        <v>276</v>
      </c>
      <c r="C270" s="1950">
        <v>8878</v>
      </c>
      <c r="E270" s="1952"/>
    </row>
    <row r="271" spans="1:5" ht="15.75">
      <c r="A271" s="1950">
        <v>8885</v>
      </c>
      <c r="B271" s="1957" t="s">
        <v>277</v>
      </c>
      <c r="C271" s="1950">
        <v>8885</v>
      </c>
      <c r="E271" s="1952"/>
    </row>
    <row r="272" spans="1:5" ht="15.75">
      <c r="A272" s="1950">
        <v>8888</v>
      </c>
      <c r="B272" s="1954" t="s">
        <v>278</v>
      </c>
      <c r="C272" s="1950">
        <v>8888</v>
      </c>
      <c r="E272" s="1952"/>
    </row>
    <row r="273" spans="1:5" ht="15.75">
      <c r="A273" s="1950">
        <v>8897</v>
      </c>
      <c r="B273" s="1954" t="s">
        <v>279</v>
      </c>
      <c r="C273" s="1950">
        <v>8897</v>
      </c>
      <c r="E273" s="1952"/>
    </row>
    <row r="274" spans="1:5" ht="15.75">
      <c r="A274" s="1950">
        <v>8898</v>
      </c>
      <c r="B274" s="1954" t="s">
        <v>280</v>
      </c>
      <c r="C274" s="1950">
        <v>8898</v>
      </c>
      <c r="E274" s="1952"/>
    </row>
    <row r="275" spans="1:5" ht="15.75">
      <c r="A275" s="1950">
        <v>9910</v>
      </c>
      <c r="B275" s="1957" t="s">
        <v>281</v>
      </c>
      <c r="C275" s="1950">
        <v>9910</v>
      </c>
      <c r="E275" s="1952"/>
    </row>
    <row r="276" spans="1:5" ht="15.75">
      <c r="A276" s="1950">
        <v>9997</v>
      </c>
      <c r="B276" s="1954" t="s">
        <v>282</v>
      </c>
      <c r="C276" s="1950">
        <v>9997</v>
      </c>
      <c r="E276" s="1952"/>
    </row>
    <row r="277" spans="1:5" ht="15.75">
      <c r="A277" s="1950">
        <v>9998</v>
      </c>
      <c r="B277" s="1954" t="s">
        <v>283</v>
      </c>
      <c r="C277" s="1950">
        <v>9998</v>
      </c>
      <c r="E277" s="1952"/>
    </row>
    <row r="282" spans="1:5">
      <c r="A282" s="2019" t="s">
        <v>1274</v>
      </c>
      <c r="B282" s="2020" t="s">
        <v>1279</v>
      </c>
    </row>
    <row r="283" spans="1:5">
      <c r="A283" s="2021" t="s">
        <v>284</v>
      </c>
      <c r="B283" s="2022"/>
    </row>
    <row r="284" spans="1:5">
      <c r="A284" s="2023" t="s">
        <v>1467</v>
      </c>
      <c r="B284" s="2024"/>
    </row>
    <row r="285" spans="1:5">
      <c r="A285" s="2025" t="s">
        <v>1456</v>
      </c>
      <c r="B285" s="2026" t="s">
        <v>1468</v>
      </c>
    </row>
    <row r="286" spans="1:5">
      <c r="A286" s="2025" t="s">
        <v>1457</v>
      </c>
      <c r="B286" s="2026" t="s">
        <v>1469</v>
      </c>
    </row>
    <row r="287" spans="1:5">
      <c r="A287" s="2025" t="s">
        <v>1458</v>
      </c>
      <c r="B287" s="2026" t="s">
        <v>1470</v>
      </c>
    </row>
    <row r="288" spans="1:5">
      <c r="A288" s="2025" t="s">
        <v>1459</v>
      </c>
      <c r="B288" s="2026" t="s">
        <v>1471</v>
      </c>
    </row>
    <row r="289" spans="1:2">
      <c r="A289" s="2025" t="s">
        <v>1460</v>
      </c>
      <c r="B289" s="2027" t="s">
        <v>1472</v>
      </c>
    </row>
    <row r="290" spans="1:2">
      <c r="A290" s="2025" t="s">
        <v>1461</v>
      </c>
      <c r="B290" s="2026" t="s">
        <v>1473</v>
      </c>
    </row>
    <row r="291" spans="1:2">
      <c r="A291" s="2025" t="s">
        <v>1462</v>
      </c>
      <c r="B291" s="2026" t="s">
        <v>1474</v>
      </c>
    </row>
    <row r="292" spans="1:2">
      <c r="A292" s="2025" t="s">
        <v>1463</v>
      </c>
      <c r="B292" s="2027" t="s">
        <v>1475</v>
      </c>
    </row>
    <row r="293" spans="1:2">
      <c r="A293" s="2025" t="s">
        <v>1464</v>
      </c>
      <c r="B293" s="2026" t="s">
        <v>1476</v>
      </c>
    </row>
    <row r="294" spans="1:2">
      <c r="A294" s="2025" t="s">
        <v>1465</v>
      </c>
      <c r="B294" s="2026" t="s">
        <v>1477</v>
      </c>
    </row>
    <row r="295" spans="1:2">
      <c r="A295" s="2025" t="s">
        <v>1466</v>
      </c>
      <c r="B295" s="2027" t="s">
        <v>1478</v>
      </c>
    </row>
    <row r="296" spans="1:2">
      <c r="A296" s="2025" t="s">
        <v>1479</v>
      </c>
      <c r="B296" s="2028">
        <v>98315</v>
      </c>
    </row>
    <row r="297" spans="1:2">
      <c r="A297" s="2023" t="s">
        <v>1480</v>
      </c>
      <c r="B297" s="2029"/>
    </row>
    <row r="298" spans="1:2">
      <c r="A298" s="2025" t="s">
        <v>1481</v>
      </c>
      <c r="B298" s="2030" t="s">
        <v>285</v>
      </c>
    </row>
    <row r="299" spans="1:2">
      <c r="A299" s="2025" t="s">
        <v>2242</v>
      </c>
      <c r="B299" s="2030" t="s">
        <v>286</v>
      </c>
    </row>
    <row r="300" spans="1:2">
      <c r="A300" s="2025" t="s">
        <v>1482</v>
      </c>
      <c r="B300" s="2030" t="s">
        <v>287</v>
      </c>
    </row>
    <row r="301" spans="1:2">
      <c r="A301" s="2025" t="s">
        <v>1483</v>
      </c>
      <c r="B301" s="2030" t="s">
        <v>288</v>
      </c>
    </row>
    <row r="302" spans="1:2">
      <c r="A302" s="2025" t="s">
        <v>1484</v>
      </c>
      <c r="B302" s="2030" t="s">
        <v>289</v>
      </c>
    </row>
    <row r="303" spans="1:2">
      <c r="A303" s="2025" t="s">
        <v>2243</v>
      </c>
      <c r="B303" s="2030" t="s">
        <v>290</v>
      </c>
    </row>
    <row r="304" spans="1:2">
      <c r="A304" s="2025" t="s">
        <v>1485</v>
      </c>
      <c r="B304" s="2030" t="s">
        <v>1486</v>
      </c>
    </row>
    <row r="305" spans="1:2">
      <c r="A305" s="2025" t="s">
        <v>1487</v>
      </c>
      <c r="B305" s="2030" t="s">
        <v>291</v>
      </c>
    </row>
    <row r="306" spans="1:2">
      <c r="A306" s="2025" t="s">
        <v>1488</v>
      </c>
      <c r="B306" s="2030" t="s">
        <v>292</v>
      </c>
    </row>
    <row r="309" spans="1:2">
      <c r="A309" s="1942" t="s">
        <v>1274</v>
      </c>
      <c r="B309" s="1943" t="s">
        <v>1278</v>
      </c>
    </row>
    <row r="310" spans="1:2" ht="15.75">
      <c r="A310" s="1942"/>
      <c r="B310" s="1943" t="s">
        <v>1275</v>
      </c>
    </row>
    <row r="311" spans="1:2" ht="19.5">
      <c r="A311" s="1942"/>
      <c r="B311" s="1943" t="s">
        <v>1276</v>
      </c>
    </row>
    <row r="312" spans="1:2" ht="16.5">
      <c r="A312" s="1968" t="s">
        <v>1722</v>
      </c>
      <c r="B312" s="1969" t="s">
        <v>293</v>
      </c>
    </row>
    <row r="313" spans="1:2" ht="16.5">
      <c r="A313" s="1968" t="s">
        <v>1723</v>
      </c>
      <c r="B313" s="1969" t="s">
        <v>294</v>
      </c>
    </row>
    <row r="314" spans="1:2" ht="16.5">
      <c r="A314" s="1968" t="s">
        <v>1724</v>
      </c>
      <c r="B314" s="1969" t="s">
        <v>295</v>
      </c>
    </row>
    <row r="315" spans="1:2" ht="16.5">
      <c r="A315" s="1968" t="s">
        <v>1725</v>
      </c>
      <c r="B315" s="1969" t="s">
        <v>296</v>
      </c>
    </row>
    <row r="316" spans="1:2" ht="16.5">
      <c r="A316" s="1968" t="s">
        <v>1726</v>
      </c>
      <c r="B316" s="1969" t="s">
        <v>297</v>
      </c>
    </row>
    <row r="317" spans="1:2" ht="16.5">
      <c r="A317" s="1968" t="s">
        <v>1727</v>
      </c>
      <c r="B317" s="1969" t="s">
        <v>298</v>
      </c>
    </row>
    <row r="318" spans="1:2" ht="16.5">
      <c r="A318" s="1968" t="s">
        <v>1735</v>
      </c>
      <c r="B318" s="1969" t="s">
        <v>299</v>
      </c>
    </row>
    <row r="319" spans="1:2" ht="16.5">
      <c r="A319" s="1968" t="s">
        <v>1736</v>
      </c>
      <c r="B319" s="1969" t="s">
        <v>300</v>
      </c>
    </row>
    <row r="320" spans="1:2" ht="16.5">
      <c r="A320" s="1968" t="s">
        <v>1737</v>
      </c>
      <c r="B320" s="1969" t="s">
        <v>301</v>
      </c>
    </row>
    <row r="321" spans="1:2" ht="16.5">
      <c r="A321" s="1968" t="s">
        <v>1738</v>
      </c>
      <c r="B321" s="1969" t="s">
        <v>302</v>
      </c>
    </row>
    <row r="322" spans="1:2" ht="16.5">
      <c r="A322" s="1968" t="s">
        <v>1739</v>
      </c>
      <c r="B322" s="1969" t="s">
        <v>303</v>
      </c>
    </row>
    <row r="323" spans="1:2" ht="16.5">
      <c r="A323" s="1968" t="s">
        <v>1740</v>
      </c>
      <c r="B323" s="1970" t="s">
        <v>304</v>
      </c>
    </row>
    <row r="324" spans="1:2" ht="16.5">
      <c r="A324" s="1968" t="s">
        <v>1741</v>
      </c>
      <c r="B324" s="1970" t="s">
        <v>305</v>
      </c>
    </row>
    <row r="325" spans="1:2" ht="16.5">
      <c r="A325" s="1968" t="s">
        <v>1742</v>
      </c>
      <c r="B325" s="1969" t="s">
        <v>306</v>
      </c>
    </row>
    <row r="326" spans="1:2" ht="16.5">
      <c r="A326" s="1968" t="s">
        <v>1743</v>
      </c>
      <c r="B326" s="1969" t="s">
        <v>307</v>
      </c>
    </row>
    <row r="327" spans="1:2" ht="16.5">
      <c r="A327" s="1968" t="s">
        <v>1744</v>
      </c>
      <c r="B327" s="1969" t="s">
        <v>308</v>
      </c>
    </row>
    <row r="328" spans="1:2" ht="16.5">
      <c r="A328" s="1968" t="s">
        <v>1745</v>
      </c>
      <c r="B328" s="1969" t="s">
        <v>1293</v>
      </c>
    </row>
    <row r="329" spans="1:2" ht="16.5">
      <c r="A329" s="1968" t="s">
        <v>1746</v>
      </c>
      <c r="B329" s="1969" t="s">
        <v>1295</v>
      </c>
    </row>
    <row r="330" spans="1:2" ht="16.5">
      <c r="A330" s="1968" t="s">
        <v>1747</v>
      </c>
      <c r="B330" s="1969" t="s">
        <v>2169</v>
      </c>
    </row>
    <row r="331" spans="1:2" ht="16.5">
      <c r="A331" s="1968" t="s">
        <v>1748</v>
      </c>
      <c r="B331" s="1969" t="s">
        <v>309</v>
      </c>
    </row>
    <row r="332" spans="1:2" ht="16.5">
      <c r="A332" s="1968" t="s">
        <v>1749</v>
      </c>
      <c r="B332" s="1969" t="s">
        <v>1296</v>
      </c>
    </row>
    <row r="333" spans="1:2" ht="16.5">
      <c r="A333" s="1968" t="s">
        <v>1750</v>
      </c>
      <c r="B333" s="1969" t="s">
        <v>310</v>
      </c>
    </row>
    <row r="334" spans="1:2" ht="16.5">
      <c r="A334" s="1968" t="s">
        <v>1751</v>
      </c>
      <c r="B334" s="1969" t="s">
        <v>311</v>
      </c>
    </row>
    <row r="335" spans="1:2" ht="31.5">
      <c r="A335" s="1971" t="s">
        <v>1752</v>
      </c>
      <c r="B335" s="1972" t="s">
        <v>702</v>
      </c>
    </row>
    <row r="336" spans="1:2" ht="16.5">
      <c r="A336" s="1973" t="s">
        <v>1753</v>
      </c>
      <c r="B336" s="1974" t="s">
        <v>703</v>
      </c>
    </row>
    <row r="337" spans="1:2" ht="16.5">
      <c r="A337" s="1973" t="s">
        <v>1754</v>
      </c>
      <c r="B337" s="1974" t="s">
        <v>704</v>
      </c>
    </row>
    <row r="338" spans="1:2" ht="16.5">
      <c r="A338" s="1973" t="s">
        <v>1755</v>
      </c>
      <c r="B338" s="1974" t="s">
        <v>1451</v>
      </c>
    </row>
    <row r="339" spans="1:2" ht="16.5">
      <c r="A339" s="1968" t="s">
        <v>1756</v>
      </c>
      <c r="B339" s="1974" t="s">
        <v>2215</v>
      </c>
    </row>
    <row r="340" spans="1:2" ht="16.5">
      <c r="A340" s="1968" t="s">
        <v>1757</v>
      </c>
      <c r="B340" s="1969" t="s">
        <v>705</v>
      </c>
    </row>
    <row r="341" spans="1:2" ht="16.5">
      <c r="A341" s="1968" t="s">
        <v>1758</v>
      </c>
      <c r="B341" s="1969" t="s">
        <v>1452</v>
      </c>
    </row>
    <row r="342" spans="1:2" ht="16.5">
      <c r="A342" s="1968" t="s">
        <v>1759</v>
      </c>
      <c r="B342" s="1969" t="s">
        <v>706</v>
      </c>
    </row>
    <row r="343" spans="1:2" ht="16.5">
      <c r="A343" s="1968" t="s">
        <v>1760</v>
      </c>
      <c r="B343" s="1969" t="s">
        <v>707</v>
      </c>
    </row>
    <row r="344" spans="1:2" ht="16.5">
      <c r="A344" s="1968" t="s">
        <v>1761</v>
      </c>
      <c r="B344" s="1969" t="s">
        <v>708</v>
      </c>
    </row>
    <row r="345" spans="1:2" ht="16.5">
      <c r="A345" s="1968" t="s">
        <v>1762</v>
      </c>
      <c r="B345" s="1974" t="s">
        <v>709</v>
      </c>
    </row>
    <row r="346" spans="1:2" ht="16.5">
      <c r="A346" s="1968" t="s">
        <v>1763</v>
      </c>
      <c r="B346" s="1974" t="s">
        <v>710</v>
      </c>
    </row>
    <row r="347" spans="1:2" ht="16.5">
      <c r="A347" s="1968" t="s">
        <v>1764</v>
      </c>
      <c r="B347" s="1974" t="s">
        <v>1441</v>
      </c>
    </row>
    <row r="348" spans="1:2" ht="16.5">
      <c r="A348" s="1968" t="s">
        <v>1765</v>
      </c>
      <c r="B348" s="1969" t="s">
        <v>711</v>
      </c>
    </row>
    <row r="349" spans="1:2" ht="16.5">
      <c r="A349" s="1968" t="s">
        <v>1766</v>
      </c>
      <c r="B349" s="1969" t="s">
        <v>712</v>
      </c>
    </row>
    <row r="350" spans="1:2" ht="16.5">
      <c r="A350" s="1968" t="s">
        <v>1767</v>
      </c>
      <c r="B350" s="1974" t="s">
        <v>713</v>
      </c>
    </row>
    <row r="351" spans="1:2" ht="16.5">
      <c r="A351" s="1968" t="s">
        <v>1768</v>
      </c>
      <c r="B351" s="1969" t="s">
        <v>714</v>
      </c>
    </row>
    <row r="352" spans="1:2" ht="16.5">
      <c r="A352" s="1968" t="s">
        <v>1769</v>
      </c>
      <c r="B352" s="1969" t="s">
        <v>715</v>
      </c>
    </row>
    <row r="353" spans="1:256" ht="16.5">
      <c r="A353" s="1968" t="s">
        <v>1770</v>
      </c>
      <c r="B353" s="1969" t="s">
        <v>716</v>
      </c>
    </row>
    <row r="354" spans="1:256" ht="16.5">
      <c r="A354" s="1968" t="s">
        <v>1771</v>
      </c>
      <c r="B354" s="1969" t="s">
        <v>717</v>
      </c>
    </row>
    <row r="355" spans="1:256" ht="16.5">
      <c r="A355" s="1968" t="s">
        <v>1772</v>
      </c>
      <c r="B355" s="1969" t="s">
        <v>1294</v>
      </c>
    </row>
    <row r="356" spans="1:256" ht="16.5">
      <c r="A356" s="1968" t="s">
        <v>2170</v>
      </c>
      <c r="B356" s="1969" t="s">
        <v>2171</v>
      </c>
    </row>
    <row r="357" spans="1:256" ht="16.5">
      <c r="A357" s="1968" t="s">
        <v>1773</v>
      </c>
      <c r="B357" s="1969" t="s">
        <v>718</v>
      </c>
    </row>
    <row r="358" spans="1:256" ht="16.5">
      <c r="A358" s="1968" t="s">
        <v>1774</v>
      </c>
      <c r="B358" s="1969" t="s">
        <v>719</v>
      </c>
    </row>
    <row r="359" spans="1:256" ht="16.5">
      <c r="A359" s="1975" t="s">
        <v>1775</v>
      </c>
      <c r="B359" s="1976" t="s">
        <v>720</v>
      </c>
    </row>
    <row r="360" spans="1:256" ht="16.5">
      <c r="A360" s="1975" t="s">
        <v>1776</v>
      </c>
      <c r="B360" s="1976" t="s">
        <v>721</v>
      </c>
    </row>
    <row r="361" spans="1:256" ht="16.5">
      <c r="A361" s="1975" t="s">
        <v>1777</v>
      </c>
      <c r="B361" s="1976" t="s">
        <v>722</v>
      </c>
    </row>
    <row r="362" spans="1:256" ht="16.5">
      <c r="A362" s="1968" t="s">
        <v>1778</v>
      </c>
      <c r="B362" s="1969" t="s">
        <v>723</v>
      </c>
    </row>
    <row r="363" spans="1:256" ht="19.5">
      <c r="A363" s="1977"/>
      <c r="B363" s="1978" t="s">
        <v>1277</v>
      </c>
      <c r="D363" s="1979"/>
      <c r="E363" s="1979"/>
      <c r="F363" s="1979"/>
      <c r="G363" s="1979"/>
      <c r="H363" s="1979"/>
      <c r="I363" s="1979"/>
      <c r="J363" s="1979"/>
      <c r="K363" s="1979"/>
      <c r="L363" s="1979"/>
      <c r="M363" s="1979"/>
      <c r="N363" s="1979"/>
      <c r="O363" s="1979"/>
      <c r="P363" s="1979"/>
      <c r="Q363" s="1979"/>
      <c r="R363" s="1979"/>
      <c r="S363" s="1979"/>
      <c r="T363" s="1979"/>
      <c r="U363" s="1979"/>
      <c r="V363" s="1979"/>
      <c r="W363" s="1979"/>
      <c r="X363" s="1979"/>
      <c r="Y363" s="1979"/>
      <c r="Z363" s="1979"/>
      <c r="AA363" s="1979"/>
      <c r="AB363" s="1979"/>
      <c r="AC363" s="1979"/>
      <c r="AD363" s="1979"/>
      <c r="AE363" s="1979"/>
      <c r="AF363" s="1979"/>
      <c r="AG363" s="1979"/>
      <c r="AH363" s="1979"/>
      <c r="AI363" s="1979"/>
      <c r="AJ363" s="1979"/>
      <c r="AK363" s="1979"/>
      <c r="AL363" s="1979"/>
      <c r="AM363" s="1979"/>
      <c r="AN363" s="1979"/>
      <c r="AO363" s="1979"/>
      <c r="AP363" s="1979"/>
      <c r="AQ363" s="1979"/>
      <c r="AR363" s="1979"/>
      <c r="AS363" s="1979"/>
      <c r="AT363" s="1979"/>
      <c r="AU363" s="1979"/>
      <c r="AV363" s="1979"/>
      <c r="AW363" s="1979"/>
      <c r="AX363" s="1979"/>
      <c r="AY363" s="1979"/>
      <c r="AZ363" s="1979"/>
      <c r="BA363" s="1979"/>
      <c r="BB363" s="1979"/>
      <c r="BC363" s="1979"/>
      <c r="BD363" s="1979"/>
      <c r="BE363" s="1979"/>
      <c r="BF363" s="1979"/>
      <c r="BG363" s="1979"/>
      <c r="BH363" s="1979"/>
      <c r="BI363" s="1979"/>
      <c r="BJ363" s="1979"/>
      <c r="BK363" s="1979"/>
      <c r="BL363" s="1979"/>
      <c r="BM363" s="1979"/>
      <c r="BN363" s="1979"/>
      <c r="BO363" s="1979"/>
      <c r="BP363" s="1979"/>
      <c r="BQ363" s="1979"/>
      <c r="BR363" s="1979"/>
      <c r="BS363" s="1979"/>
      <c r="BT363" s="1979"/>
      <c r="BU363" s="1979"/>
      <c r="BV363" s="1979"/>
      <c r="BW363" s="1979"/>
      <c r="BX363" s="1979"/>
      <c r="BY363" s="1979"/>
      <c r="BZ363" s="1979"/>
      <c r="CA363" s="1979"/>
      <c r="CB363" s="1979"/>
      <c r="CC363" s="1979"/>
      <c r="CD363" s="1979"/>
      <c r="CE363" s="1979"/>
      <c r="CF363" s="1979"/>
      <c r="CG363" s="1979"/>
      <c r="CH363" s="1979"/>
      <c r="CI363" s="1979"/>
      <c r="CJ363" s="1979"/>
      <c r="CK363" s="1979"/>
      <c r="CL363" s="1979"/>
      <c r="CM363" s="1979"/>
      <c r="CN363" s="1979"/>
      <c r="CO363" s="1979"/>
      <c r="CP363" s="1979"/>
      <c r="CQ363" s="1979"/>
      <c r="CR363" s="1979"/>
      <c r="CS363" s="1979"/>
      <c r="CT363" s="1979"/>
      <c r="CU363" s="1979"/>
      <c r="CV363" s="1979"/>
      <c r="CW363" s="1979"/>
      <c r="CX363" s="1979"/>
      <c r="CY363" s="1979"/>
      <c r="CZ363" s="1979"/>
      <c r="DA363" s="1979"/>
      <c r="DB363" s="1979"/>
      <c r="DC363" s="1979"/>
      <c r="DD363" s="1979"/>
      <c r="DE363" s="1979"/>
      <c r="DF363" s="1979"/>
      <c r="DG363" s="1979"/>
      <c r="DH363" s="1979"/>
      <c r="DI363" s="1979"/>
      <c r="DJ363" s="1979"/>
      <c r="DK363" s="1979"/>
      <c r="DL363" s="1979"/>
      <c r="DM363" s="1979"/>
      <c r="DN363" s="1979"/>
      <c r="DO363" s="1979"/>
      <c r="DP363" s="1979"/>
      <c r="DQ363" s="1979"/>
      <c r="DR363" s="1979"/>
      <c r="DS363" s="1979"/>
      <c r="DT363" s="1979"/>
      <c r="DU363" s="1979"/>
      <c r="DV363" s="1979"/>
      <c r="DW363" s="1979"/>
      <c r="DX363" s="1979"/>
      <c r="DY363" s="1979"/>
      <c r="DZ363" s="1979"/>
      <c r="EA363" s="1979"/>
      <c r="EB363" s="1979"/>
      <c r="EC363" s="1979"/>
      <c r="ED363" s="1979"/>
      <c r="EE363" s="1979"/>
      <c r="EF363" s="1979"/>
      <c r="EG363" s="1979"/>
      <c r="EH363" s="1979"/>
      <c r="EI363" s="1979"/>
      <c r="EJ363" s="1979"/>
      <c r="EK363" s="1979"/>
      <c r="EL363" s="1979"/>
      <c r="EM363" s="1979"/>
      <c r="EN363" s="1979"/>
      <c r="EO363" s="1979"/>
      <c r="EP363" s="1979"/>
      <c r="EQ363" s="1979"/>
      <c r="ER363" s="1979"/>
      <c r="ES363" s="1979"/>
      <c r="ET363" s="1979"/>
      <c r="EU363" s="1979"/>
      <c r="EV363" s="1979"/>
      <c r="EW363" s="1979"/>
      <c r="EX363" s="1979"/>
      <c r="EY363" s="1979"/>
      <c r="EZ363" s="1979"/>
      <c r="FA363" s="1979"/>
      <c r="FB363" s="1979"/>
      <c r="FC363" s="1979"/>
      <c r="FD363" s="1979"/>
      <c r="FE363" s="1979"/>
      <c r="FF363" s="1979"/>
      <c r="FG363" s="1979"/>
      <c r="FH363" s="1979"/>
      <c r="FI363" s="1979"/>
      <c r="FJ363" s="1979"/>
      <c r="FK363" s="1979"/>
      <c r="FL363" s="1979"/>
      <c r="FM363" s="1979"/>
      <c r="FN363" s="1979"/>
      <c r="FO363" s="1979"/>
      <c r="FP363" s="1979"/>
      <c r="FQ363" s="1979"/>
      <c r="FR363" s="1979"/>
      <c r="FS363" s="1979"/>
      <c r="FT363" s="1979"/>
      <c r="FU363" s="1979"/>
      <c r="FV363" s="1979"/>
      <c r="FW363" s="1979"/>
      <c r="FX363" s="1979"/>
      <c r="FY363" s="1979"/>
      <c r="FZ363" s="1979"/>
      <c r="GA363" s="1979"/>
      <c r="GB363" s="1979"/>
      <c r="GC363" s="1979"/>
      <c r="GD363" s="1979"/>
      <c r="GE363" s="1979"/>
      <c r="GF363" s="1979"/>
      <c r="GG363" s="1979"/>
      <c r="GH363" s="1979"/>
      <c r="GI363" s="1979"/>
      <c r="GJ363" s="1979"/>
      <c r="GK363" s="1979"/>
      <c r="GL363" s="1979"/>
      <c r="GM363" s="1979"/>
      <c r="GN363" s="1979"/>
      <c r="GO363" s="1979"/>
      <c r="GP363" s="1979"/>
      <c r="GQ363" s="1979"/>
      <c r="GR363" s="1979"/>
      <c r="GS363" s="1979"/>
      <c r="GT363" s="1979"/>
      <c r="GU363" s="1979"/>
      <c r="GV363" s="1979"/>
      <c r="GW363" s="1979"/>
      <c r="GX363" s="1979"/>
      <c r="GY363" s="1979"/>
      <c r="GZ363" s="1979"/>
      <c r="HA363" s="1979"/>
      <c r="HB363" s="1979"/>
      <c r="HC363" s="1979"/>
      <c r="HD363" s="1979"/>
      <c r="HE363" s="1979"/>
      <c r="HF363" s="1979"/>
      <c r="HG363" s="1979"/>
      <c r="HH363" s="1979"/>
      <c r="HI363" s="1979"/>
      <c r="HJ363" s="1979"/>
      <c r="HK363" s="1979"/>
      <c r="HL363" s="1979"/>
      <c r="HM363" s="1979"/>
      <c r="HN363" s="1979"/>
      <c r="HO363" s="1979"/>
      <c r="HP363" s="1979"/>
      <c r="HQ363" s="1979"/>
      <c r="HR363" s="1979"/>
      <c r="HS363" s="1979"/>
      <c r="HT363" s="1979"/>
      <c r="HU363" s="1979"/>
      <c r="HV363" s="1979"/>
      <c r="HW363" s="1979"/>
      <c r="HX363" s="1979"/>
      <c r="HY363" s="1979"/>
      <c r="HZ363" s="1979"/>
      <c r="IA363" s="1979"/>
      <c r="IB363" s="1979"/>
      <c r="IC363" s="1979"/>
      <c r="ID363" s="1979"/>
      <c r="IE363" s="1979"/>
      <c r="IF363" s="1979"/>
      <c r="IG363" s="1979"/>
      <c r="IH363" s="1979"/>
      <c r="II363" s="1979"/>
      <c r="IJ363" s="1979"/>
      <c r="IK363" s="1979"/>
      <c r="IL363" s="1979"/>
      <c r="IM363" s="1979"/>
      <c r="IN363" s="1979"/>
      <c r="IO363" s="1979"/>
      <c r="IP363" s="1979"/>
      <c r="IQ363" s="1979"/>
      <c r="IR363" s="1979"/>
      <c r="IS363" s="1979"/>
      <c r="IT363" s="1979"/>
      <c r="IU363" s="1979"/>
      <c r="IV363" s="1979"/>
    </row>
    <row r="364" spans="1:256" ht="18.75">
      <c r="A364" s="1980"/>
      <c r="B364" s="1981" t="s">
        <v>724</v>
      </c>
    </row>
    <row r="365" spans="1:256" ht="18.75">
      <c r="A365" s="1980"/>
      <c r="B365" s="1982" t="s">
        <v>725</v>
      </c>
    </row>
    <row r="366" spans="1:256" ht="18.75">
      <c r="A366" s="1983" t="s">
        <v>1779</v>
      </c>
      <c r="B366" s="1984" t="s">
        <v>726</v>
      </c>
    </row>
    <row r="367" spans="1:256" ht="18.75">
      <c r="A367" s="1983" t="s">
        <v>1780</v>
      </c>
      <c r="B367" s="1984" t="s">
        <v>727</v>
      </c>
    </row>
    <row r="368" spans="1:256" ht="18.75">
      <c r="A368" s="1983" t="s">
        <v>1781</v>
      </c>
      <c r="B368" s="1984" t="s">
        <v>728</v>
      </c>
    </row>
    <row r="369" spans="1:5" ht="18.75">
      <c r="A369" s="1983" t="s">
        <v>1782</v>
      </c>
      <c r="B369" s="1984" t="s">
        <v>729</v>
      </c>
    </row>
    <row r="370" spans="1:5" ht="18.75">
      <c r="A370" s="1983" t="s">
        <v>1783</v>
      </c>
      <c r="B370" s="1984" t="s">
        <v>352</v>
      </c>
    </row>
    <row r="371" spans="1:5" ht="18.75">
      <c r="A371" s="1983" t="s">
        <v>1784</v>
      </c>
      <c r="B371" s="1984" t="s">
        <v>353</v>
      </c>
    </row>
    <row r="372" spans="1:5" ht="18.75">
      <c r="A372" s="1983" t="s">
        <v>1785</v>
      </c>
      <c r="B372" s="1984" t="s">
        <v>354</v>
      </c>
    </row>
    <row r="373" spans="1:5" ht="18.75">
      <c r="A373" s="1983" t="s">
        <v>1786</v>
      </c>
      <c r="B373" s="1985" t="s">
        <v>355</v>
      </c>
    </row>
    <row r="374" spans="1:5" ht="18.75">
      <c r="A374" s="1983" t="s">
        <v>1787</v>
      </c>
      <c r="B374" s="1985" t="s">
        <v>356</v>
      </c>
    </row>
    <row r="375" spans="1:5" ht="18.75">
      <c r="A375" s="1983" t="s">
        <v>1788</v>
      </c>
      <c r="B375" s="1985" t="s">
        <v>357</v>
      </c>
    </row>
    <row r="376" spans="1:5" ht="18.75">
      <c r="A376" s="1983" t="s">
        <v>1789</v>
      </c>
      <c r="B376" s="1986" t="s">
        <v>358</v>
      </c>
    </row>
    <row r="377" spans="1:5" ht="18.75">
      <c r="A377" s="1983" t="s">
        <v>1790</v>
      </c>
      <c r="B377" s="1986" t="s">
        <v>359</v>
      </c>
    </row>
    <row r="378" spans="1:5" ht="18.75">
      <c r="A378" s="1983" t="s">
        <v>1791</v>
      </c>
      <c r="B378" s="1985" t="s">
        <v>360</v>
      </c>
    </row>
    <row r="379" spans="1:5" ht="18.75">
      <c r="A379" s="1983" t="s">
        <v>1792</v>
      </c>
      <c r="B379" s="1985" t="s">
        <v>361</v>
      </c>
      <c r="C379" s="1987" t="s">
        <v>362</v>
      </c>
      <c r="D379" s="1988"/>
      <c r="E379" s="1989"/>
    </row>
    <row r="380" spans="1:5" ht="18.75">
      <c r="A380" s="1983" t="s">
        <v>1793</v>
      </c>
      <c r="B380" s="1984" t="s">
        <v>363</v>
      </c>
      <c r="C380" s="1987" t="s">
        <v>362</v>
      </c>
      <c r="D380" s="1988"/>
      <c r="E380" s="1989"/>
    </row>
    <row r="381" spans="1:5" ht="18.75">
      <c r="A381" s="1983" t="s">
        <v>1794</v>
      </c>
      <c r="B381" s="1985" t="s">
        <v>364</v>
      </c>
      <c r="C381" s="1987" t="s">
        <v>362</v>
      </c>
      <c r="D381" s="1988"/>
      <c r="E381" s="1989"/>
    </row>
    <row r="382" spans="1:5" ht="18.75">
      <c r="A382" s="1983" t="s">
        <v>1795</v>
      </c>
      <c r="B382" s="1985" t="s">
        <v>365</v>
      </c>
      <c r="C382" s="1987" t="s">
        <v>362</v>
      </c>
      <c r="D382" s="1988"/>
      <c r="E382" s="1989"/>
    </row>
    <row r="383" spans="1:5" ht="18.75">
      <c r="A383" s="1983" t="s">
        <v>1796</v>
      </c>
      <c r="B383" s="1985" t="s">
        <v>366</v>
      </c>
      <c r="C383" s="1987" t="s">
        <v>362</v>
      </c>
      <c r="D383" s="1988"/>
      <c r="E383" s="1989"/>
    </row>
    <row r="384" spans="1:5" ht="18.75">
      <c r="A384" s="1983" t="s">
        <v>1797</v>
      </c>
      <c r="B384" s="1985" t="s">
        <v>367</v>
      </c>
      <c r="C384" s="1987" t="s">
        <v>362</v>
      </c>
      <c r="D384" s="1988"/>
      <c r="E384" s="1989"/>
    </row>
    <row r="385" spans="1:5" ht="18.75">
      <c r="A385" s="1983" t="s">
        <v>1798</v>
      </c>
      <c r="B385" s="1985" t="s">
        <v>368</v>
      </c>
      <c r="C385" s="1987" t="s">
        <v>362</v>
      </c>
      <c r="D385" s="1988"/>
      <c r="E385" s="1989"/>
    </row>
    <row r="386" spans="1:5" ht="18.75">
      <c r="A386" s="1983" t="s">
        <v>1799</v>
      </c>
      <c r="B386" s="1985" t="s">
        <v>369</v>
      </c>
      <c r="C386" s="1987" t="s">
        <v>362</v>
      </c>
      <c r="D386" s="1988"/>
      <c r="E386" s="1989"/>
    </row>
    <row r="387" spans="1:5" ht="18.75">
      <c r="A387" s="1983" t="s">
        <v>1800</v>
      </c>
      <c r="B387" s="1984" t="s">
        <v>370</v>
      </c>
      <c r="C387" s="1987" t="s">
        <v>362</v>
      </c>
      <c r="D387" s="1988"/>
      <c r="E387" s="1989"/>
    </row>
    <row r="388" spans="1:5" ht="18.75">
      <c r="A388" s="1983" t="s">
        <v>1801</v>
      </c>
      <c r="B388" s="1985" t="s">
        <v>371</v>
      </c>
      <c r="C388" s="1987" t="s">
        <v>362</v>
      </c>
      <c r="D388" s="1988"/>
      <c r="E388" s="1989"/>
    </row>
    <row r="389" spans="1:5" ht="18.75">
      <c r="A389" s="1983" t="s">
        <v>1802</v>
      </c>
      <c r="B389" s="1984" t="s">
        <v>372</v>
      </c>
      <c r="C389" s="1987" t="s">
        <v>362</v>
      </c>
      <c r="D389" s="1988"/>
      <c r="E389" s="1989"/>
    </row>
    <row r="390" spans="1:5" ht="18.75">
      <c r="A390" s="1983" t="s">
        <v>1803</v>
      </c>
      <c r="B390" s="1984" t="s">
        <v>373</v>
      </c>
      <c r="C390" s="1987" t="s">
        <v>362</v>
      </c>
      <c r="D390" s="1988"/>
      <c r="E390" s="1989"/>
    </row>
    <row r="391" spans="1:5" ht="18.75">
      <c r="A391" s="1983" t="s">
        <v>1804</v>
      </c>
      <c r="B391" s="1984" t="s">
        <v>374</v>
      </c>
      <c r="C391" s="1987" t="s">
        <v>362</v>
      </c>
      <c r="D391" s="1988"/>
      <c r="E391" s="1989"/>
    </row>
    <row r="392" spans="1:5" ht="18.75">
      <c r="A392" s="1983" t="s">
        <v>1805</v>
      </c>
      <c r="B392" s="1984" t="s">
        <v>375</v>
      </c>
      <c r="C392" s="1987" t="s">
        <v>362</v>
      </c>
      <c r="D392" s="1988"/>
      <c r="E392" s="1989"/>
    </row>
    <row r="393" spans="1:5" ht="18.75">
      <c r="A393" s="1983" t="s">
        <v>1806</v>
      </c>
      <c r="B393" s="1984" t="s">
        <v>376</v>
      </c>
      <c r="C393" s="1987" t="s">
        <v>362</v>
      </c>
      <c r="D393" s="1988"/>
      <c r="E393" s="1989"/>
    </row>
    <row r="394" spans="1:5" ht="18.75">
      <c r="A394" s="1983" t="s">
        <v>1807</v>
      </c>
      <c r="B394" s="1984" t="s">
        <v>377</v>
      </c>
      <c r="C394" s="1987" t="s">
        <v>362</v>
      </c>
      <c r="D394" s="1988"/>
      <c r="E394" s="1989"/>
    </row>
    <row r="395" spans="1:5" ht="18.75">
      <c r="A395" s="1983" t="s">
        <v>1808</v>
      </c>
      <c r="B395" s="1984" t="s">
        <v>378</v>
      </c>
      <c r="C395" s="1987" t="s">
        <v>362</v>
      </c>
      <c r="D395" s="1988"/>
      <c r="E395" s="1989"/>
    </row>
    <row r="396" spans="1:5" ht="18.75">
      <c r="A396" s="1983" t="s">
        <v>1809</v>
      </c>
      <c r="B396" s="1984" t="s">
        <v>379</v>
      </c>
      <c r="C396" s="1987" t="s">
        <v>362</v>
      </c>
      <c r="D396" s="1988"/>
      <c r="E396" s="1989"/>
    </row>
    <row r="397" spans="1:5" ht="18.75">
      <c r="A397" s="1983" t="s">
        <v>1810</v>
      </c>
      <c r="B397" s="1990" t="s">
        <v>380</v>
      </c>
      <c r="C397" s="1987" t="s">
        <v>362</v>
      </c>
      <c r="D397" s="1988"/>
      <c r="E397" s="1989"/>
    </row>
    <row r="398" spans="1:5" ht="18.75">
      <c r="A398" s="1983" t="s">
        <v>1811</v>
      </c>
      <c r="B398" s="1991" t="s">
        <v>1443</v>
      </c>
      <c r="C398" s="1987" t="s">
        <v>362</v>
      </c>
      <c r="D398" s="1988"/>
      <c r="E398" s="1989"/>
    </row>
    <row r="399" spans="1:5" ht="18.75">
      <c r="A399" s="1992" t="s">
        <v>1812</v>
      </c>
      <c r="B399" s="1993" t="s">
        <v>381</v>
      </c>
      <c r="C399" s="1987" t="s">
        <v>362</v>
      </c>
      <c r="D399" s="1994"/>
      <c r="E399" s="1989"/>
    </row>
    <row r="400" spans="1:5" ht="18.75">
      <c r="A400" s="1980" t="s">
        <v>362</v>
      </c>
      <c r="B400" s="1995" t="s">
        <v>382</v>
      </c>
      <c r="C400" s="1987" t="s">
        <v>362</v>
      </c>
      <c r="D400" s="1996"/>
      <c r="E400" s="1989"/>
    </row>
    <row r="401" spans="1:5" ht="18.75">
      <c r="A401" s="1997" t="s">
        <v>1813</v>
      </c>
      <c r="B401" s="1969" t="s">
        <v>383</v>
      </c>
      <c r="C401" s="1987" t="s">
        <v>362</v>
      </c>
      <c r="D401" s="1988"/>
      <c r="E401" s="1989"/>
    </row>
    <row r="402" spans="1:5" ht="18.75">
      <c r="A402" s="1997" t="s">
        <v>1814</v>
      </c>
      <c r="B402" s="1974" t="s">
        <v>384</v>
      </c>
      <c r="C402" s="1987" t="s">
        <v>362</v>
      </c>
      <c r="D402" s="1988"/>
      <c r="E402" s="1989"/>
    </row>
    <row r="403" spans="1:5" ht="18.75">
      <c r="A403" s="1997" t="s">
        <v>1815</v>
      </c>
      <c r="B403" s="1974" t="s">
        <v>385</v>
      </c>
      <c r="C403" s="1987" t="s">
        <v>362</v>
      </c>
      <c r="D403" s="1988"/>
      <c r="E403" s="1989"/>
    </row>
    <row r="404" spans="1:5" ht="18.75">
      <c r="A404" s="1997"/>
      <c r="B404" s="1995" t="s">
        <v>2228</v>
      </c>
      <c r="C404" s="1987"/>
      <c r="D404" s="1988"/>
      <c r="E404" s="1989"/>
    </row>
    <row r="405" spans="1:5" ht="18.75">
      <c r="A405" s="1998" t="s">
        <v>2188</v>
      </c>
      <c r="B405" s="1969" t="s">
        <v>2189</v>
      </c>
      <c r="C405" s="1987"/>
      <c r="D405" s="1988"/>
      <c r="E405" s="1989"/>
    </row>
    <row r="406" spans="1:5" ht="18.75">
      <c r="A406" s="1999" t="s">
        <v>362</v>
      </c>
      <c r="B406" s="1981" t="s">
        <v>386</v>
      </c>
      <c r="C406" s="1987" t="s">
        <v>362</v>
      </c>
      <c r="D406" s="1996"/>
      <c r="E406" s="1989"/>
    </row>
    <row r="407" spans="1:5" ht="16.5">
      <c r="A407" s="1998" t="s">
        <v>1769</v>
      </c>
      <c r="B407" s="1969" t="s">
        <v>715</v>
      </c>
      <c r="C407" s="1987" t="s">
        <v>362</v>
      </c>
      <c r="D407" s="2000"/>
      <c r="E407" s="1989"/>
    </row>
    <row r="408" spans="1:5" ht="16.5">
      <c r="A408" s="1998" t="s">
        <v>1770</v>
      </c>
      <c r="B408" s="1969" t="s">
        <v>716</v>
      </c>
      <c r="C408" s="1987" t="s">
        <v>362</v>
      </c>
      <c r="D408" s="2000"/>
      <c r="E408" s="1989"/>
    </row>
    <row r="409" spans="1:5" ht="16.5">
      <c r="A409" s="1998" t="s">
        <v>1771</v>
      </c>
      <c r="B409" s="1969" t="s">
        <v>717</v>
      </c>
      <c r="C409" s="1987" t="s">
        <v>362</v>
      </c>
      <c r="D409" s="2000"/>
      <c r="E409" s="1989"/>
    </row>
    <row r="410" spans="1:5" ht="18.75">
      <c r="A410" s="1980" t="s">
        <v>362</v>
      </c>
      <c r="B410" s="1981" t="s">
        <v>387</v>
      </c>
      <c r="C410" s="1987" t="s">
        <v>362</v>
      </c>
      <c r="D410" s="1996"/>
      <c r="E410" s="1989"/>
    </row>
    <row r="411" spans="1:5" ht="18.75">
      <c r="A411" s="1998" t="s">
        <v>1818</v>
      </c>
      <c r="B411" s="1969" t="s">
        <v>2162</v>
      </c>
      <c r="C411" s="1987"/>
      <c r="D411" s="1996"/>
      <c r="E411" s="1989"/>
    </row>
    <row r="412" spans="1:5" ht="18.75">
      <c r="A412" s="1998" t="s">
        <v>2218</v>
      </c>
      <c r="B412" s="2001" t="s">
        <v>2217</v>
      </c>
      <c r="C412" s="1987" t="s">
        <v>362</v>
      </c>
      <c r="D412" s="1988"/>
      <c r="E412" s="1989"/>
    </row>
    <row r="413" spans="1:5" ht="18.75">
      <c r="A413" s="1998" t="s">
        <v>2192</v>
      </c>
      <c r="B413" s="1969" t="s">
        <v>2216</v>
      </c>
      <c r="C413" s="1987" t="s">
        <v>362</v>
      </c>
      <c r="D413" s="1988"/>
      <c r="E413" s="1989"/>
    </row>
    <row r="414" spans="1:5" ht="18.75">
      <c r="A414" s="1998" t="s">
        <v>1819</v>
      </c>
      <c r="B414" s="1974" t="s">
        <v>1442</v>
      </c>
      <c r="C414" s="1987" t="s">
        <v>362</v>
      </c>
      <c r="D414" s="1988"/>
      <c r="E414" s="1989"/>
    </row>
    <row r="415" spans="1:5" ht="18.75">
      <c r="A415" s="1998" t="s">
        <v>1817</v>
      </c>
      <c r="B415" s="1969" t="s">
        <v>1454</v>
      </c>
      <c r="C415" s="1987" t="s">
        <v>362</v>
      </c>
      <c r="D415" s="1988"/>
      <c r="E415" s="1989"/>
    </row>
    <row r="416" spans="1:5" ht="18.75">
      <c r="A416" s="1998"/>
      <c r="B416" s="1981" t="s">
        <v>2229</v>
      </c>
      <c r="C416" s="1987"/>
      <c r="D416" s="1988"/>
      <c r="E416" s="1989"/>
    </row>
    <row r="417" spans="1:5" ht="18.75">
      <c r="A417" s="1998" t="s">
        <v>1820</v>
      </c>
      <c r="B417" s="1969" t="s">
        <v>1073</v>
      </c>
      <c r="C417" s="1987" t="s">
        <v>362</v>
      </c>
      <c r="D417" s="1988"/>
      <c r="E417" s="1989"/>
    </row>
    <row r="418" spans="1:5" ht="16.5">
      <c r="A418" s="1998" t="s">
        <v>1821</v>
      </c>
      <c r="B418" s="1969" t="s">
        <v>1074</v>
      </c>
      <c r="C418" s="1987" t="s">
        <v>362</v>
      </c>
      <c r="D418" s="2000"/>
      <c r="E418" s="1989"/>
    </row>
    <row r="419" spans="1:5" ht="16.5">
      <c r="A419" s="1998"/>
      <c r="B419" s="2002" t="s">
        <v>2230</v>
      </c>
      <c r="C419" s="1987" t="s">
        <v>362</v>
      </c>
      <c r="D419" s="2000"/>
      <c r="E419" s="1989"/>
    </row>
    <row r="420" spans="1:5" ht="18.75">
      <c r="A420" s="1998" t="s">
        <v>1816</v>
      </c>
      <c r="B420" s="1969" t="s">
        <v>1453</v>
      </c>
      <c r="C420" s="1987" t="s">
        <v>362</v>
      </c>
      <c r="D420" s="1988"/>
      <c r="E420" s="1989"/>
    </row>
    <row r="421" spans="1:5" ht="18.75">
      <c r="A421" s="1998" t="s">
        <v>2227</v>
      </c>
      <c r="B421" s="1969" t="s">
        <v>2226</v>
      </c>
      <c r="C421" s="1987"/>
      <c r="D421" s="1988"/>
      <c r="E421" s="1989"/>
    </row>
    <row r="422" spans="1:5" ht="18.75">
      <c r="A422" s="1998" t="s">
        <v>2204</v>
      </c>
      <c r="B422" s="1974" t="s">
        <v>2212</v>
      </c>
      <c r="C422" s="1987"/>
      <c r="D422" s="1988"/>
      <c r="E422" s="1989"/>
    </row>
    <row r="423" spans="1:5" ht="18.75">
      <c r="A423" s="1998" t="s">
        <v>2224</v>
      </c>
      <c r="B423" s="1974" t="s">
        <v>2225</v>
      </c>
      <c r="C423" s="1987"/>
      <c r="D423" s="1988"/>
      <c r="E423" s="1989"/>
    </row>
    <row r="424" spans="1:5" ht="18.75">
      <c r="A424" s="1998" t="s">
        <v>2233</v>
      </c>
      <c r="B424" s="1974" t="s">
        <v>2234</v>
      </c>
      <c r="C424" s="1987"/>
      <c r="D424" s="1988"/>
      <c r="E424" s="1989"/>
    </row>
    <row r="425" spans="1:5" ht="18.75">
      <c r="A425" s="1998"/>
      <c r="B425" s="2003" t="s">
        <v>2231</v>
      </c>
      <c r="C425" s="1987"/>
      <c r="D425" s="1988"/>
      <c r="E425" s="1989"/>
    </row>
    <row r="426" spans="1:5" ht="16.5">
      <c r="A426" s="1998" t="s">
        <v>1822</v>
      </c>
      <c r="B426" s="1969" t="s">
        <v>1075</v>
      </c>
      <c r="C426" s="1987" t="s">
        <v>362</v>
      </c>
      <c r="D426" s="2000"/>
      <c r="E426" s="1989"/>
    </row>
    <row r="427" spans="1:5" ht="16.5">
      <c r="A427" s="2004" t="s">
        <v>1823</v>
      </c>
      <c r="B427" s="1969" t="s">
        <v>1076</v>
      </c>
      <c r="C427" s="1987" t="s">
        <v>362</v>
      </c>
      <c r="D427" s="2005"/>
      <c r="E427" s="1989"/>
    </row>
    <row r="428" spans="1:5" ht="16.5">
      <c r="A428" s="1998" t="s">
        <v>1824</v>
      </c>
      <c r="B428" s="1976" t="s">
        <v>1077</v>
      </c>
      <c r="C428" s="1987" t="s">
        <v>362</v>
      </c>
      <c r="D428" s="2000"/>
      <c r="E428" s="1989"/>
    </row>
    <row r="429" spans="1:5" ht="16.5">
      <c r="A429" s="1998" t="s">
        <v>1825</v>
      </c>
      <c r="B429" s="2006" t="s">
        <v>1078</v>
      </c>
      <c r="C429" s="1987" t="s">
        <v>362</v>
      </c>
      <c r="D429" s="2000"/>
      <c r="E429" s="1989"/>
    </row>
    <row r="430" spans="1:5" ht="16.5">
      <c r="A430" s="1998"/>
      <c r="B430" s="2007" t="s">
        <v>2232</v>
      </c>
      <c r="C430" s="1987"/>
      <c r="D430" s="2000"/>
      <c r="E430" s="1989"/>
    </row>
    <row r="431" spans="1:5" ht="18.75">
      <c r="A431" s="1983" t="s">
        <v>1826</v>
      </c>
      <c r="B431" s="2008" t="s">
        <v>1079</v>
      </c>
      <c r="C431" s="1987" t="s">
        <v>362</v>
      </c>
      <c r="D431" s="214"/>
      <c r="E431" s="1989"/>
    </row>
    <row r="432" spans="1:5" ht="18.75">
      <c r="A432" s="1983" t="s">
        <v>1827</v>
      </c>
      <c r="B432" s="2008" t="s">
        <v>1080</v>
      </c>
      <c r="C432" s="1987" t="s">
        <v>362</v>
      </c>
      <c r="D432" s="214"/>
      <c r="E432" s="1989"/>
    </row>
    <row r="433" spans="1:5" ht="19.5">
      <c r="A433" s="1983" t="s">
        <v>1828</v>
      </c>
      <c r="B433" s="2009" t="s">
        <v>1081</v>
      </c>
      <c r="C433" s="1987" t="s">
        <v>362</v>
      </c>
      <c r="D433" s="214"/>
      <c r="E433" s="1989"/>
    </row>
    <row r="434" spans="1:5" ht="18.75">
      <c r="A434" s="1983" t="s">
        <v>1829</v>
      </c>
      <c r="B434" s="2008" t="s">
        <v>1082</v>
      </c>
      <c r="C434" s="1987" t="s">
        <v>362</v>
      </c>
      <c r="D434" s="214"/>
      <c r="E434" s="1989"/>
    </row>
    <row r="435" spans="1:5" ht="18.75">
      <c r="A435" s="1983" t="s">
        <v>1830</v>
      </c>
      <c r="B435" s="2008" t="s">
        <v>1083</v>
      </c>
      <c r="C435" s="1987" t="s">
        <v>362</v>
      </c>
      <c r="D435" s="214"/>
      <c r="E435" s="1989"/>
    </row>
    <row r="436" spans="1:5" ht="18.75">
      <c r="A436" s="1983" t="s">
        <v>1831</v>
      </c>
      <c r="B436" s="2010" t="s">
        <v>1084</v>
      </c>
      <c r="C436" s="1987" t="s">
        <v>362</v>
      </c>
      <c r="D436" s="214"/>
      <c r="E436" s="1989"/>
    </row>
    <row r="437" spans="1:5" ht="18.75">
      <c r="A437" s="1983" t="s">
        <v>1832</v>
      </c>
      <c r="B437" s="2010" t="s">
        <v>1085</v>
      </c>
      <c r="C437" s="1987" t="s">
        <v>362</v>
      </c>
      <c r="D437" s="214"/>
      <c r="E437" s="1989"/>
    </row>
    <row r="438" spans="1:5" ht="18.75">
      <c r="A438" s="1983" t="s">
        <v>1833</v>
      </c>
      <c r="B438" s="2010" t="s">
        <v>1086</v>
      </c>
      <c r="C438" s="1987" t="s">
        <v>362</v>
      </c>
      <c r="D438" s="214"/>
      <c r="E438" s="1989"/>
    </row>
    <row r="439" spans="1:5" ht="18.75">
      <c r="A439" s="1983" t="s">
        <v>1834</v>
      </c>
      <c r="B439" s="2010" t="s">
        <v>1087</v>
      </c>
      <c r="C439" s="1987" t="s">
        <v>362</v>
      </c>
      <c r="D439" s="214"/>
      <c r="E439" s="1989"/>
    </row>
    <row r="440" spans="1:5" ht="18.75">
      <c r="A440" s="1983" t="s">
        <v>1835</v>
      </c>
      <c r="B440" s="2010" t="s">
        <v>403</v>
      </c>
      <c r="C440" s="1987" t="s">
        <v>362</v>
      </c>
      <c r="D440" s="214"/>
      <c r="E440" s="1989"/>
    </row>
    <row r="441" spans="1:5" ht="18.75">
      <c r="A441" s="1983" t="s">
        <v>1836</v>
      </c>
      <c r="B441" s="2008" t="s">
        <v>404</v>
      </c>
      <c r="C441" s="1987" t="s">
        <v>362</v>
      </c>
      <c r="D441" s="214"/>
      <c r="E441" s="1989"/>
    </row>
    <row r="442" spans="1:5" ht="18.75">
      <c r="A442" s="1983" t="s">
        <v>1837</v>
      </c>
      <c r="B442" s="2008" t="s">
        <v>405</v>
      </c>
      <c r="C442" s="1987" t="s">
        <v>362</v>
      </c>
      <c r="D442" s="214"/>
      <c r="E442" s="1989"/>
    </row>
    <row r="443" spans="1:5" ht="18.75">
      <c r="A443" s="1983" t="s">
        <v>1838</v>
      </c>
      <c r="B443" s="2008" t="s">
        <v>406</v>
      </c>
      <c r="C443" s="1987" t="s">
        <v>362</v>
      </c>
      <c r="D443" s="214"/>
      <c r="E443" s="1989"/>
    </row>
    <row r="444" spans="1:5" ht="18.75">
      <c r="A444" s="1983" t="s">
        <v>1839</v>
      </c>
      <c r="B444" s="2008" t="s">
        <v>407</v>
      </c>
      <c r="C444" s="1987" t="s">
        <v>362</v>
      </c>
      <c r="D444" s="214"/>
      <c r="E444" s="1989"/>
    </row>
    <row r="445" spans="1:5" ht="18.75">
      <c r="A445" s="1983" t="s">
        <v>1840</v>
      </c>
      <c r="B445" s="2008" t="s">
        <v>408</v>
      </c>
      <c r="C445" s="1987" t="s">
        <v>362</v>
      </c>
      <c r="D445" s="214"/>
      <c r="E445" s="1989"/>
    </row>
    <row r="446" spans="1:5" ht="19.5">
      <c r="A446" s="1983" t="s">
        <v>1841</v>
      </c>
      <c r="B446" s="2009" t="s">
        <v>409</v>
      </c>
      <c r="C446" s="1987" t="s">
        <v>362</v>
      </c>
      <c r="D446" s="214"/>
      <c r="E446" s="1989"/>
    </row>
    <row r="447" spans="1:5" ht="18.75">
      <c r="A447" s="1983" t="s">
        <v>1842</v>
      </c>
      <c r="B447" s="2008" t="s">
        <v>410</v>
      </c>
      <c r="C447" s="1987" t="s">
        <v>362</v>
      </c>
      <c r="D447" s="214"/>
      <c r="E447" s="1989"/>
    </row>
    <row r="448" spans="1:5" ht="18.75">
      <c r="A448" s="1983" t="s">
        <v>1843</v>
      </c>
      <c r="B448" s="2008" t="s">
        <v>411</v>
      </c>
      <c r="C448" s="1987" t="s">
        <v>362</v>
      </c>
      <c r="D448" s="214"/>
      <c r="E448" s="1989"/>
    </row>
    <row r="449" spans="1:5" ht="18.75">
      <c r="A449" s="1983" t="s">
        <v>1844</v>
      </c>
      <c r="B449" s="2008" t="s">
        <v>412</v>
      </c>
      <c r="C449" s="1987" t="s">
        <v>362</v>
      </c>
      <c r="D449" s="214"/>
      <c r="E449" s="1989"/>
    </row>
    <row r="450" spans="1:5" ht="18.75">
      <c r="A450" s="1983" t="s">
        <v>1845</v>
      </c>
      <c r="B450" s="2008" t="s">
        <v>413</v>
      </c>
      <c r="C450" s="1987" t="s">
        <v>362</v>
      </c>
      <c r="D450" s="214"/>
      <c r="E450" s="1989"/>
    </row>
    <row r="451" spans="1:5" ht="18.75">
      <c r="A451" s="1983" t="s">
        <v>1846</v>
      </c>
      <c r="B451" s="2008" t="s">
        <v>414</v>
      </c>
      <c r="C451" s="1987" t="s">
        <v>362</v>
      </c>
      <c r="D451" s="214"/>
      <c r="E451" s="1989"/>
    </row>
    <row r="452" spans="1:5" ht="18.75">
      <c r="A452" s="1983" t="s">
        <v>1847</v>
      </c>
      <c r="B452" s="2008" t="s">
        <v>415</v>
      </c>
      <c r="C452" s="1987" t="s">
        <v>362</v>
      </c>
      <c r="D452" s="214"/>
      <c r="E452" s="1989"/>
    </row>
    <row r="453" spans="1:5" ht="18.75">
      <c r="A453" s="1983" t="s">
        <v>1848</v>
      </c>
      <c r="B453" s="2008" t="s">
        <v>416</v>
      </c>
      <c r="C453" s="1987" t="s">
        <v>362</v>
      </c>
      <c r="D453" s="214"/>
      <c r="E453" s="1989"/>
    </row>
    <row r="454" spans="1:5" ht="18.75">
      <c r="A454" s="1983" t="s">
        <v>1849</v>
      </c>
      <c r="B454" s="2008" t="s">
        <v>417</v>
      </c>
      <c r="C454" s="1987" t="s">
        <v>362</v>
      </c>
      <c r="D454" s="214"/>
      <c r="E454" s="1989"/>
    </row>
    <row r="455" spans="1:5" ht="18.75">
      <c r="A455" s="1983" t="s">
        <v>1850</v>
      </c>
      <c r="B455" s="2008" t="s">
        <v>418</v>
      </c>
      <c r="C455" s="1987" t="s">
        <v>362</v>
      </c>
      <c r="D455" s="214"/>
      <c r="E455" s="1989"/>
    </row>
    <row r="456" spans="1:5" ht="18.75">
      <c r="A456" s="1983" t="s">
        <v>1851</v>
      </c>
      <c r="B456" s="2008" t="s">
        <v>419</v>
      </c>
      <c r="C456" s="1987" t="s">
        <v>362</v>
      </c>
      <c r="D456" s="214"/>
      <c r="E456" s="1989"/>
    </row>
    <row r="457" spans="1:5" ht="18.75">
      <c r="A457" s="1983" t="s">
        <v>1852</v>
      </c>
      <c r="B457" s="2008" t="s">
        <v>420</v>
      </c>
      <c r="C457" s="1987" t="s">
        <v>362</v>
      </c>
      <c r="D457" s="214"/>
      <c r="E457" s="1989"/>
    </row>
    <row r="458" spans="1:5" ht="18.75">
      <c r="A458" s="1983" t="s">
        <v>1853</v>
      </c>
      <c r="B458" s="2008" t="s">
        <v>421</v>
      </c>
      <c r="C458" s="1987" t="s">
        <v>362</v>
      </c>
      <c r="D458" s="214"/>
      <c r="E458" s="1989"/>
    </row>
    <row r="459" spans="1:5" ht="18.75">
      <c r="A459" s="1983" t="s">
        <v>1854</v>
      </c>
      <c r="B459" s="2008" t="s">
        <v>422</v>
      </c>
      <c r="C459" s="1987" t="s">
        <v>362</v>
      </c>
      <c r="D459" s="214"/>
      <c r="E459" s="1989"/>
    </row>
    <row r="460" spans="1:5" ht="18.75">
      <c r="A460" s="1983" t="s">
        <v>1855</v>
      </c>
      <c r="B460" s="2008" t="s">
        <v>423</v>
      </c>
      <c r="C460" s="1987" t="s">
        <v>362</v>
      </c>
      <c r="D460" s="214"/>
      <c r="E460" s="1989"/>
    </row>
    <row r="461" spans="1:5" ht="18.75">
      <c r="A461" s="1983" t="s">
        <v>1856</v>
      </c>
      <c r="B461" s="2008" t="s">
        <v>424</v>
      </c>
      <c r="C461" s="1987" t="s">
        <v>362</v>
      </c>
      <c r="D461" s="214"/>
      <c r="E461" s="1989"/>
    </row>
    <row r="462" spans="1:5" ht="19.5">
      <c r="A462" s="1983" t="s">
        <v>1857</v>
      </c>
      <c r="B462" s="2009" t="s">
        <v>425</v>
      </c>
      <c r="C462" s="1987" t="s">
        <v>362</v>
      </c>
      <c r="D462" s="214"/>
      <c r="E462" s="1989"/>
    </row>
    <row r="463" spans="1:5" ht="18.75">
      <c r="A463" s="1983" t="s">
        <v>1858</v>
      </c>
      <c r="B463" s="2008" t="s">
        <v>426</v>
      </c>
      <c r="C463" s="1987" t="s">
        <v>362</v>
      </c>
      <c r="D463" s="214"/>
      <c r="E463" s="1989"/>
    </row>
    <row r="464" spans="1:5" ht="18.75">
      <c r="A464" s="1983" t="s">
        <v>1859</v>
      </c>
      <c r="B464" s="2008" t="s">
        <v>427</v>
      </c>
      <c r="C464" s="1987" t="s">
        <v>362</v>
      </c>
      <c r="D464" s="214"/>
      <c r="E464" s="1989"/>
    </row>
    <row r="465" spans="1:5" ht="18.75">
      <c r="A465" s="1983" t="s">
        <v>1860</v>
      </c>
      <c r="B465" s="2008" t="s">
        <v>428</v>
      </c>
      <c r="C465" s="1987" t="s">
        <v>362</v>
      </c>
      <c r="D465" s="214"/>
      <c r="E465" s="1989"/>
    </row>
    <row r="466" spans="1:5" ht="18.75">
      <c r="A466" s="1983" t="s">
        <v>1861</v>
      </c>
      <c r="B466" s="2008" t="s">
        <v>429</v>
      </c>
      <c r="C466" s="1987" t="s">
        <v>362</v>
      </c>
      <c r="D466" s="214"/>
      <c r="E466" s="1989"/>
    </row>
    <row r="467" spans="1:5" ht="18.75">
      <c r="A467" s="1983" t="s">
        <v>1862</v>
      </c>
      <c r="B467" s="2008" t="s">
        <v>430</v>
      </c>
      <c r="C467" s="1987" t="s">
        <v>362</v>
      </c>
      <c r="D467" s="214"/>
      <c r="E467" s="1989"/>
    </row>
    <row r="468" spans="1:5" ht="18.75">
      <c r="A468" s="1983" t="s">
        <v>1863</v>
      </c>
      <c r="B468" s="2008" t="s">
        <v>431</v>
      </c>
      <c r="C468" s="1987" t="s">
        <v>362</v>
      </c>
      <c r="D468" s="214"/>
      <c r="E468" s="1989"/>
    </row>
    <row r="469" spans="1:5" ht="18.75">
      <c r="A469" s="1983" t="s">
        <v>1864</v>
      </c>
      <c r="B469" s="2008" t="s">
        <v>432</v>
      </c>
      <c r="C469" s="1987" t="s">
        <v>362</v>
      </c>
      <c r="D469" s="214"/>
      <c r="E469" s="1989"/>
    </row>
    <row r="470" spans="1:5" ht="19.5">
      <c r="A470" s="1983" t="s">
        <v>1865</v>
      </c>
      <c r="B470" s="2009" t="s">
        <v>433</v>
      </c>
      <c r="C470" s="1987" t="s">
        <v>362</v>
      </c>
      <c r="D470" s="214"/>
      <c r="E470" s="1989"/>
    </row>
    <row r="471" spans="1:5" ht="18.75">
      <c r="A471" s="1983" t="s">
        <v>1866</v>
      </c>
      <c r="B471" s="2008" t="s">
        <v>434</v>
      </c>
      <c r="C471" s="1987" t="s">
        <v>362</v>
      </c>
      <c r="D471" s="214"/>
      <c r="E471" s="1989"/>
    </row>
    <row r="472" spans="1:5" ht="18.75">
      <c r="A472" s="1983" t="s">
        <v>1867</v>
      </c>
      <c r="B472" s="2008" t="s">
        <v>435</v>
      </c>
      <c r="C472" s="1987" t="s">
        <v>362</v>
      </c>
      <c r="D472" s="214"/>
      <c r="E472" s="1989"/>
    </row>
    <row r="473" spans="1:5" ht="18.75">
      <c r="A473" s="1983" t="s">
        <v>1868</v>
      </c>
      <c r="B473" s="2008" t="s">
        <v>436</v>
      </c>
      <c r="C473" s="1987" t="s">
        <v>362</v>
      </c>
      <c r="D473" s="214"/>
      <c r="E473" s="1989"/>
    </row>
    <row r="474" spans="1:5" ht="18.75">
      <c r="A474" s="1983" t="s">
        <v>1869</v>
      </c>
      <c r="B474" s="2008" t="s">
        <v>437</v>
      </c>
      <c r="C474" s="1987" t="s">
        <v>362</v>
      </c>
      <c r="D474" s="214"/>
      <c r="E474" s="1989"/>
    </row>
    <row r="475" spans="1:5" ht="18.75">
      <c r="A475" s="1983" t="s">
        <v>1870</v>
      </c>
      <c r="B475" s="2008" t="s">
        <v>438</v>
      </c>
      <c r="C475" s="1987" t="s">
        <v>362</v>
      </c>
      <c r="D475" s="214"/>
      <c r="E475" s="1989"/>
    </row>
    <row r="476" spans="1:5" ht="18.75">
      <c r="A476" s="1983" t="s">
        <v>1871</v>
      </c>
      <c r="B476" s="2008" t="s">
        <v>439</v>
      </c>
      <c r="C476" s="1987" t="s">
        <v>362</v>
      </c>
      <c r="D476" s="214"/>
      <c r="E476" s="1989"/>
    </row>
    <row r="477" spans="1:5" ht="18.75">
      <c r="A477" s="1983" t="s">
        <v>1872</v>
      </c>
      <c r="B477" s="2008" t="s">
        <v>440</v>
      </c>
      <c r="C477" s="1987" t="s">
        <v>362</v>
      </c>
      <c r="D477" s="214"/>
      <c r="E477" s="1989"/>
    </row>
    <row r="478" spans="1:5" ht="18.75">
      <c r="A478" s="1983" t="s">
        <v>1873</v>
      </c>
      <c r="B478" s="2008" t="s">
        <v>441</v>
      </c>
      <c r="C478" s="1987" t="s">
        <v>362</v>
      </c>
      <c r="D478" s="214"/>
      <c r="E478" s="1989"/>
    </row>
    <row r="479" spans="1:5" ht="18.75">
      <c r="A479" s="1983" t="s">
        <v>1874</v>
      </c>
      <c r="B479" s="2008" t="s">
        <v>442</v>
      </c>
      <c r="C479" s="1987" t="s">
        <v>362</v>
      </c>
      <c r="D479" s="214"/>
      <c r="E479" s="1989"/>
    </row>
    <row r="480" spans="1:5" ht="18.75">
      <c r="A480" s="1983" t="s">
        <v>1875</v>
      </c>
      <c r="B480" s="2008" t="s">
        <v>443</v>
      </c>
      <c r="C480" s="1987" t="s">
        <v>362</v>
      </c>
      <c r="D480" s="214"/>
      <c r="E480" s="1989"/>
    </row>
    <row r="481" spans="1:5" ht="18.75">
      <c r="A481" s="1983" t="s">
        <v>1876</v>
      </c>
      <c r="B481" s="2008" t="s">
        <v>444</v>
      </c>
      <c r="C481" s="1987" t="s">
        <v>362</v>
      </c>
      <c r="D481" s="214"/>
      <c r="E481" s="1989"/>
    </row>
    <row r="482" spans="1:5" ht="18.75">
      <c r="A482" s="1983" t="s">
        <v>1877</v>
      </c>
      <c r="B482" s="2008" t="s">
        <v>445</v>
      </c>
      <c r="C482" s="1987" t="s">
        <v>362</v>
      </c>
      <c r="D482" s="214"/>
      <c r="E482" s="1989"/>
    </row>
    <row r="483" spans="1:5" ht="19.5">
      <c r="A483" s="1983" t="s">
        <v>1878</v>
      </c>
      <c r="B483" s="2009" t="s">
        <v>446</v>
      </c>
      <c r="C483" s="1987" t="s">
        <v>362</v>
      </c>
      <c r="D483" s="214"/>
      <c r="E483" s="1989"/>
    </row>
    <row r="484" spans="1:5" ht="18.75">
      <c r="A484" s="1983" t="s">
        <v>1879</v>
      </c>
      <c r="B484" s="2008" t="s">
        <v>447</v>
      </c>
      <c r="C484" s="1987" t="s">
        <v>362</v>
      </c>
      <c r="D484" s="214"/>
      <c r="E484" s="1989"/>
    </row>
    <row r="485" spans="1:5" ht="18.75">
      <c r="A485" s="1983" t="s">
        <v>1880</v>
      </c>
      <c r="B485" s="2008" t="s">
        <v>448</v>
      </c>
      <c r="C485" s="1987" t="s">
        <v>362</v>
      </c>
      <c r="D485" s="214"/>
      <c r="E485" s="1989"/>
    </row>
    <row r="486" spans="1:5" ht="18.75">
      <c r="A486" s="1983" t="s">
        <v>1881</v>
      </c>
      <c r="B486" s="2008" t="s">
        <v>449</v>
      </c>
      <c r="C486" s="1987" t="s">
        <v>362</v>
      </c>
      <c r="D486" s="214"/>
      <c r="E486" s="1989"/>
    </row>
    <row r="487" spans="1:5" ht="18.75">
      <c r="A487" s="1983" t="s">
        <v>1882</v>
      </c>
      <c r="B487" s="2008" t="s">
        <v>450</v>
      </c>
      <c r="C487" s="1987" t="s">
        <v>362</v>
      </c>
      <c r="D487" s="214"/>
      <c r="E487" s="1989"/>
    </row>
    <row r="488" spans="1:5" ht="18.75">
      <c r="A488" s="1983" t="s">
        <v>1883</v>
      </c>
      <c r="B488" s="2008" t="s">
        <v>451</v>
      </c>
      <c r="C488" s="1987" t="s">
        <v>362</v>
      </c>
      <c r="D488" s="214"/>
      <c r="E488" s="1989"/>
    </row>
    <row r="489" spans="1:5" ht="18.75">
      <c r="A489" s="1983" t="s">
        <v>1884</v>
      </c>
      <c r="B489" s="2008" t="s">
        <v>452</v>
      </c>
      <c r="C489" s="1987" t="s">
        <v>362</v>
      </c>
      <c r="D489" s="214"/>
      <c r="E489" s="1989"/>
    </row>
    <row r="490" spans="1:5" ht="18.75">
      <c r="A490" s="1983" t="s">
        <v>1885</v>
      </c>
      <c r="B490" s="2008" t="s">
        <v>453</v>
      </c>
      <c r="C490" s="1987" t="s">
        <v>362</v>
      </c>
      <c r="D490" s="214"/>
      <c r="E490" s="1989"/>
    </row>
    <row r="491" spans="1:5" ht="18.75">
      <c r="A491" s="1983" t="s">
        <v>1886</v>
      </c>
      <c r="B491" s="2008" t="s">
        <v>454</v>
      </c>
      <c r="C491" s="1987" t="s">
        <v>362</v>
      </c>
      <c r="D491" s="214"/>
      <c r="E491" s="1989"/>
    </row>
    <row r="492" spans="1:5" ht="18.75">
      <c r="A492" s="1983" t="s">
        <v>1887</v>
      </c>
      <c r="B492" s="2008" t="s">
        <v>455</v>
      </c>
      <c r="C492" s="1987" t="s">
        <v>362</v>
      </c>
      <c r="D492" s="214"/>
      <c r="E492" s="1989"/>
    </row>
    <row r="493" spans="1:5" ht="19.5">
      <c r="A493" s="1983" t="s">
        <v>1888</v>
      </c>
      <c r="B493" s="2009" t="s">
        <v>456</v>
      </c>
      <c r="C493" s="1987" t="s">
        <v>362</v>
      </c>
      <c r="D493" s="214"/>
      <c r="E493" s="1989"/>
    </row>
    <row r="494" spans="1:5" ht="18.75">
      <c r="A494" s="1983" t="s">
        <v>1889</v>
      </c>
      <c r="B494" s="2008" t="s">
        <v>457</v>
      </c>
      <c r="C494" s="1987" t="s">
        <v>362</v>
      </c>
      <c r="D494" s="214"/>
      <c r="E494" s="1989"/>
    </row>
    <row r="495" spans="1:5" ht="18.75">
      <c r="A495" s="1983" t="s">
        <v>1890</v>
      </c>
      <c r="B495" s="2008" t="s">
        <v>458</v>
      </c>
      <c r="C495" s="1987" t="s">
        <v>362</v>
      </c>
      <c r="D495" s="214"/>
      <c r="E495" s="1989"/>
    </row>
    <row r="496" spans="1:5" ht="18.75">
      <c r="A496" s="1983" t="s">
        <v>1891</v>
      </c>
      <c r="B496" s="2008" t="s">
        <v>459</v>
      </c>
      <c r="C496" s="1987" t="s">
        <v>362</v>
      </c>
      <c r="D496" s="214"/>
      <c r="E496" s="1989"/>
    </row>
    <row r="497" spans="1:5" ht="18.75">
      <c r="A497" s="1983" t="s">
        <v>1892</v>
      </c>
      <c r="B497" s="2008" t="s">
        <v>460</v>
      </c>
      <c r="C497" s="1987" t="s">
        <v>362</v>
      </c>
      <c r="D497" s="214"/>
      <c r="E497" s="1989"/>
    </row>
    <row r="498" spans="1:5" ht="18.75">
      <c r="A498" s="1983" t="s">
        <v>1893</v>
      </c>
      <c r="B498" s="2008" t="s">
        <v>461</v>
      </c>
      <c r="C498" s="1987" t="s">
        <v>362</v>
      </c>
      <c r="D498" s="214"/>
      <c r="E498" s="1989"/>
    </row>
    <row r="499" spans="1:5" ht="18.75">
      <c r="A499" s="1983" t="s">
        <v>1894</v>
      </c>
      <c r="B499" s="2008" t="s">
        <v>462</v>
      </c>
      <c r="C499" s="1987" t="s">
        <v>362</v>
      </c>
      <c r="D499" s="214"/>
      <c r="E499" s="1989"/>
    </row>
    <row r="500" spans="1:5" ht="18.75">
      <c r="A500" s="1983" t="s">
        <v>1895</v>
      </c>
      <c r="B500" s="2008" t="s">
        <v>463</v>
      </c>
      <c r="C500" s="1987" t="s">
        <v>362</v>
      </c>
      <c r="D500" s="214"/>
      <c r="E500" s="1989"/>
    </row>
    <row r="501" spans="1:5" ht="19.5">
      <c r="A501" s="1983" t="s">
        <v>1896</v>
      </c>
      <c r="B501" s="2009" t="s">
        <v>464</v>
      </c>
      <c r="C501" s="1987" t="s">
        <v>362</v>
      </c>
      <c r="D501" s="214"/>
      <c r="E501" s="1989"/>
    </row>
    <row r="502" spans="1:5" ht="18.75">
      <c r="A502" s="1983" t="s">
        <v>1897</v>
      </c>
      <c r="B502" s="2008" t="s">
        <v>465</v>
      </c>
      <c r="C502" s="1987" t="s">
        <v>362</v>
      </c>
      <c r="D502" s="214"/>
      <c r="E502" s="1989"/>
    </row>
    <row r="503" spans="1:5" ht="18.75">
      <c r="A503" s="1983" t="s">
        <v>1898</v>
      </c>
      <c r="B503" s="2008" t="s">
        <v>466</v>
      </c>
      <c r="C503" s="1987" t="s">
        <v>362</v>
      </c>
      <c r="D503" s="214"/>
      <c r="E503" s="1989"/>
    </row>
    <row r="504" spans="1:5" ht="18.75">
      <c r="A504" s="1983" t="s">
        <v>1899</v>
      </c>
      <c r="B504" s="2008" t="s">
        <v>467</v>
      </c>
      <c r="C504" s="1987" t="s">
        <v>362</v>
      </c>
      <c r="D504" s="214"/>
      <c r="E504" s="1989"/>
    </row>
    <row r="505" spans="1:5" ht="18.75">
      <c r="A505" s="1983" t="s">
        <v>1900</v>
      </c>
      <c r="B505" s="2008" t="s">
        <v>468</v>
      </c>
      <c r="C505" s="1987" t="s">
        <v>362</v>
      </c>
      <c r="D505" s="214"/>
      <c r="E505" s="1989"/>
    </row>
    <row r="506" spans="1:5" ht="18.75">
      <c r="A506" s="1983" t="s">
        <v>1901</v>
      </c>
      <c r="B506" s="2008" t="s">
        <v>469</v>
      </c>
      <c r="C506" s="1987" t="s">
        <v>362</v>
      </c>
      <c r="D506" s="214"/>
      <c r="E506" s="1989"/>
    </row>
    <row r="507" spans="1:5" ht="19.5">
      <c r="A507" s="1983" t="s">
        <v>1902</v>
      </c>
      <c r="B507" s="2009" t="s">
        <v>470</v>
      </c>
      <c r="C507" s="1987" t="s">
        <v>362</v>
      </c>
      <c r="D507" s="214"/>
      <c r="E507" s="1989"/>
    </row>
    <row r="508" spans="1:5" ht="18.75">
      <c r="A508" s="1983" t="s">
        <v>1903</v>
      </c>
      <c r="B508" s="2008" t="s">
        <v>471</v>
      </c>
      <c r="C508" s="1987" t="s">
        <v>362</v>
      </c>
      <c r="D508" s="214"/>
      <c r="E508" s="1989"/>
    </row>
    <row r="509" spans="1:5" ht="18.75">
      <c r="A509" s="1983" t="s">
        <v>1904</v>
      </c>
      <c r="B509" s="2008" t="s">
        <v>472</v>
      </c>
      <c r="C509" s="1987" t="s">
        <v>362</v>
      </c>
      <c r="D509" s="214"/>
      <c r="E509" s="1989"/>
    </row>
    <row r="510" spans="1:5" ht="18.75">
      <c r="A510" s="1983" t="s">
        <v>1905</v>
      </c>
      <c r="B510" s="2008" t="s">
        <v>473</v>
      </c>
      <c r="C510" s="1987" t="s">
        <v>362</v>
      </c>
      <c r="D510" s="214"/>
      <c r="E510" s="1989"/>
    </row>
    <row r="511" spans="1:5" ht="18.75">
      <c r="A511" s="1983" t="s">
        <v>1906</v>
      </c>
      <c r="B511" s="2008" t="s">
        <v>474</v>
      </c>
      <c r="C511" s="1987" t="s">
        <v>362</v>
      </c>
      <c r="D511" s="214"/>
      <c r="E511" s="1989"/>
    </row>
    <row r="512" spans="1:5" ht="18.75">
      <c r="A512" s="1983" t="s">
        <v>1907</v>
      </c>
      <c r="B512" s="2008" t="s">
        <v>475</v>
      </c>
      <c r="C512" s="1987" t="s">
        <v>362</v>
      </c>
      <c r="D512" s="214"/>
      <c r="E512" s="1989"/>
    </row>
    <row r="513" spans="1:5" ht="18.75">
      <c r="A513" s="1983" t="s">
        <v>1908</v>
      </c>
      <c r="B513" s="2008" t="s">
        <v>476</v>
      </c>
      <c r="C513" s="1987" t="s">
        <v>362</v>
      </c>
      <c r="D513" s="214"/>
      <c r="E513" s="1989"/>
    </row>
    <row r="514" spans="1:5" ht="18.75">
      <c r="A514" s="1983" t="s">
        <v>1909</v>
      </c>
      <c r="B514" s="2008" t="s">
        <v>477</v>
      </c>
      <c r="C514" s="1987" t="s">
        <v>362</v>
      </c>
      <c r="D514" s="214"/>
      <c r="E514" s="1989"/>
    </row>
    <row r="515" spans="1:5" ht="18.75">
      <c r="A515" s="1983" t="s">
        <v>1910</v>
      </c>
      <c r="B515" s="2008" t="s">
        <v>478</v>
      </c>
      <c r="C515" s="1987" t="s">
        <v>362</v>
      </c>
      <c r="D515" s="214"/>
      <c r="E515" s="1989"/>
    </row>
    <row r="516" spans="1:5" ht="18.75">
      <c r="A516" s="1983" t="s">
        <v>1911</v>
      </c>
      <c r="B516" s="2008" t="s">
        <v>479</v>
      </c>
      <c r="C516" s="1987" t="s">
        <v>362</v>
      </c>
      <c r="D516" s="214"/>
      <c r="E516" s="1989"/>
    </row>
    <row r="517" spans="1:5" ht="19.5">
      <c r="A517" s="1983" t="s">
        <v>1912</v>
      </c>
      <c r="B517" s="2009" t="s">
        <v>480</v>
      </c>
      <c r="C517" s="1987" t="s">
        <v>362</v>
      </c>
      <c r="D517" s="214"/>
      <c r="E517" s="1989"/>
    </row>
    <row r="518" spans="1:5" ht="18.75">
      <c r="A518" s="1983" t="s">
        <v>1913</v>
      </c>
      <c r="B518" s="2008" t="s">
        <v>481</v>
      </c>
      <c r="C518" s="1987" t="s">
        <v>362</v>
      </c>
      <c r="D518" s="214"/>
      <c r="E518" s="1989"/>
    </row>
    <row r="519" spans="1:5" ht="18.75">
      <c r="A519" s="1983" t="s">
        <v>1914</v>
      </c>
      <c r="B519" s="2008" t="s">
        <v>1100</v>
      </c>
      <c r="C519" s="1987" t="s">
        <v>362</v>
      </c>
      <c r="D519" s="214"/>
      <c r="E519" s="1989"/>
    </row>
    <row r="520" spans="1:5" ht="18.75">
      <c r="A520" s="1983" t="s">
        <v>1915</v>
      </c>
      <c r="B520" s="2008" t="s">
        <v>1101</v>
      </c>
      <c r="C520" s="1987" t="s">
        <v>362</v>
      </c>
      <c r="D520" s="214"/>
      <c r="E520" s="1989"/>
    </row>
    <row r="521" spans="1:5" ht="18.75">
      <c r="A521" s="1983" t="s">
        <v>1916</v>
      </c>
      <c r="B521" s="2008" t="s">
        <v>1102</v>
      </c>
      <c r="C521" s="1987" t="s">
        <v>362</v>
      </c>
      <c r="D521" s="214"/>
      <c r="E521" s="1989"/>
    </row>
    <row r="522" spans="1:5" ht="18.75">
      <c r="A522" s="1983" t="s">
        <v>1917</v>
      </c>
      <c r="B522" s="2008" t="s">
        <v>1103</v>
      </c>
      <c r="C522" s="1987" t="s">
        <v>362</v>
      </c>
      <c r="D522" s="214"/>
      <c r="E522" s="1989"/>
    </row>
    <row r="523" spans="1:5" ht="18.75">
      <c r="A523" s="1983" t="s">
        <v>1918</v>
      </c>
      <c r="B523" s="2008" t="s">
        <v>1104</v>
      </c>
      <c r="C523" s="1987" t="s">
        <v>362</v>
      </c>
      <c r="D523" s="214"/>
      <c r="E523" s="1989"/>
    </row>
    <row r="524" spans="1:5" ht="19.5">
      <c r="A524" s="1983" t="s">
        <v>1919</v>
      </c>
      <c r="B524" s="2009" t="s">
        <v>1105</v>
      </c>
      <c r="C524" s="1987" t="s">
        <v>362</v>
      </c>
      <c r="D524" s="214"/>
      <c r="E524" s="1989"/>
    </row>
    <row r="525" spans="1:5" ht="18.75">
      <c r="A525" s="1983" t="s">
        <v>1920</v>
      </c>
      <c r="B525" s="2008" t="s">
        <v>1106</v>
      </c>
      <c r="C525" s="1987" t="s">
        <v>362</v>
      </c>
      <c r="D525" s="214"/>
      <c r="E525" s="1989"/>
    </row>
    <row r="526" spans="1:5" ht="18.75">
      <c r="A526" s="1983" t="s">
        <v>1921</v>
      </c>
      <c r="B526" s="2008" t="s">
        <v>1107</v>
      </c>
      <c r="C526" s="1987" t="s">
        <v>362</v>
      </c>
      <c r="D526" s="214"/>
      <c r="E526" s="1989"/>
    </row>
    <row r="527" spans="1:5" ht="18.75">
      <c r="A527" s="1983" t="s">
        <v>1922</v>
      </c>
      <c r="B527" s="2008" t="s">
        <v>1108</v>
      </c>
      <c r="C527" s="1987" t="s">
        <v>362</v>
      </c>
      <c r="D527" s="214"/>
      <c r="E527" s="1989"/>
    </row>
    <row r="528" spans="1:5" ht="18.75">
      <c r="A528" s="1983" t="s">
        <v>1923</v>
      </c>
      <c r="B528" s="2008" t="s">
        <v>1109</v>
      </c>
      <c r="C528" s="1987" t="s">
        <v>362</v>
      </c>
      <c r="D528" s="214"/>
      <c r="E528" s="1989"/>
    </row>
    <row r="529" spans="1:5" ht="18.75">
      <c r="A529" s="1983" t="s">
        <v>1924</v>
      </c>
      <c r="B529" s="2008" t="s">
        <v>1110</v>
      </c>
      <c r="C529" s="1987" t="s">
        <v>362</v>
      </c>
      <c r="D529" s="214"/>
      <c r="E529" s="1989"/>
    </row>
    <row r="530" spans="1:5" ht="18.75">
      <c r="A530" s="1983" t="s">
        <v>1925</v>
      </c>
      <c r="B530" s="2008" t="s">
        <v>1111</v>
      </c>
      <c r="C530" s="1987" t="s">
        <v>362</v>
      </c>
      <c r="D530" s="214"/>
      <c r="E530" s="1989"/>
    </row>
    <row r="531" spans="1:5" ht="19.5">
      <c r="A531" s="1983" t="s">
        <v>1926</v>
      </c>
      <c r="B531" s="2009" t="s">
        <v>1112</v>
      </c>
      <c r="C531" s="1987" t="s">
        <v>362</v>
      </c>
      <c r="D531" s="214"/>
      <c r="E531" s="1989"/>
    </row>
    <row r="532" spans="1:5" ht="18.75">
      <c r="A532" s="1983" t="s">
        <v>1927</v>
      </c>
      <c r="B532" s="2008" t="s">
        <v>1113</v>
      </c>
      <c r="C532" s="1987" t="s">
        <v>362</v>
      </c>
      <c r="D532" s="214"/>
      <c r="E532" s="1989"/>
    </row>
    <row r="533" spans="1:5" ht="18.75">
      <c r="A533" s="1983" t="s">
        <v>1928</v>
      </c>
      <c r="B533" s="2008" t="s">
        <v>1114</v>
      </c>
      <c r="C533" s="1987" t="s">
        <v>362</v>
      </c>
      <c r="D533" s="214"/>
      <c r="E533" s="1989"/>
    </row>
    <row r="534" spans="1:5" ht="18.75">
      <c r="A534" s="1983" t="s">
        <v>1929</v>
      </c>
      <c r="B534" s="2008" t="s">
        <v>1115</v>
      </c>
      <c r="C534" s="1987" t="s">
        <v>362</v>
      </c>
      <c r="D534" s="214"/>
      <c r="E534" s="1989"/>
    </row>
    <row r="535" spans="1:5" ht="18.75">
      <c r="A535" s="1983" t="s">
        <v>1930</v>
      </c>
      <c r="B535" s="2008" t="s">
        <v>1116</v>
      </c>
      <c r="C535" s="1987" t="s">
        <v>362</v>
      </c>
      <c r="D535" s="214"/>
      <c r="E535" s="1989"/>
    </row>
    <row r="536" spans="1:5" ht="18.75">
      <c r="A536" s="1983" t="s">
        <v>1931</v>
      </c>
      <c r="B536" s="2008" t="s">
        <v>1117</v>
      </c>
      <c r="C536" s="1987" t="s">
        <v>362</v>
      </c>
      <c r="D536" s="214"/>
      <c r="E536" s="1989"/>
    </row>
    <row r="537" spans="1:5" ht="18.75">
      <c r="A537" s="1983" t="s">
        <v>1932</v>
      </c>
      <c r="B537" s="2008" t="s">
        <v>1118</v>
      </c>
      <c r="C537" s="1987" t="s">
        <v>362</v>
      </c>
      <c r="D537" s="214"/>
      <c r="E537" s="1989"/>
    </row>
    <row r="538" spans="1:5" ht="18.75">
      <c r="A538" s="1983" t="s">
        <v>1933</v>
      </c>
      <c r="B538" s="2008" t="s">
        <v>1119</v>
      </c>
      <c r="C538" s="1987" t="s">
        <v>362</v>
      </c>
      <c r="D538" s="214"/>
      <c r="E538" s="1989"/>
    </row>
    <row r="539" spans="1:5" ht="18.75">
      <c r="A539" s="1983" t="s">
        <v>1934</v>
      </c>
      <c r="B539" s="2008" t="s">
        <v>1120</v>
      </c>
      <c r="C539" s="1987" t="s">
        <v>362</v>
      </c>
      <c r="D539" s="214"/>
      <c r="E539" s="1989"/>
    </row>
    <row r="540" spans="1:5" ht="18.75">
      <c r="A540" s="1983" t="s">
        <v>1935</v>
      </c>
      <c r="B540" s="2008" t="s">
        <v>1121</v>
      </c>
      <c r="C540" s="1987" t="s">
        <v>362</v>
      </c>
      <c r="D540" s="214"/>
      <c r="E540" s="1989"/>
    </row>
    <row r="541" spans="1:5" ht="18.75">
      <c r="A541" s="1983" t="s">
        <v>1936</v>
      </c>
      <c r="B541" s="2008" t="s">
        <v>1122</v>
      </c>
      <c r="C541" s="1987" t="s">
        <v>362</v>
      </c>
      <c r="D541" s="214"/>
      <c r="E541" s="1989"/>
    </row>
    <row r="542" spans="1:5" ht="18.75">
      <c r="A542" s="1983" t="s">
        <v>1937</v>
      </c>
      <c r="B542" s="2008" t="s">
        <v>1123</v>
      </c>
      <c r="C542" s="1987" t="s">
        <v>362</v>
      </c>
      <c r="D542" s="214"/>
      <c r="E542" s="1989"/>
    </row>
    <row r="543" spans="1:5" ht="18.75">
      <c r="A543" s="1983" t="s">
        <v>1938</v>
      </c>
      <c r="B543" s="2008" t="s">
        <v>1124</v>
      </c>
      <c r="C543" s="1987" t="s">
        <v>362</v>
      </c>
      <c r="D543" s="214"/>
      <c r="E543" s="1989"/>
    </row>
    <row r="544" spans="1:5" ht="18.75">
      <c r="A544" s="1983" t="s">
        <v>1939</v>
      </c>
      <c r="B544" s="2008" t="s">
        <v>1125</v>
      </c>
      <c r="C544" s="1987" t="s">
        <v>362</v>
      </c>
      <c r="D544" s="214"/>
      <c r="E544" s="1989"/>
    </row>
    <row r="545" spans="1:5" ht="19.5">
      <c r="A545" s="1983" t="s">
        <v>1940</v>
      </c>
      <c r="B545" s="2009" t="s">
        <v>1126</v>
      </c>
      <c r="C545" s="1987" t="s">
        <v>362</v>
      </c>
      <c r="D545" s="214"/>
      <c r="E545" s="1989"/>
    </row>
    <row r="546" spans="1:5" ht="18.75">
      <c r="A546" s="1983" t="s">
        <v>1941</v>
      </c>
      <c r="B546" s="2008" t="s">
        <v>1127</v>
      </c>
      <c r="C546" s="1987" t="s">
        <v>362</v>
      </c>
      <c r="D546" s="214"/>
      <c r="E546" s="1989"/>
    </row>
    <row r="547" spans="1:5" ht="18.75">
      <c r="A547" s="1983" t="s">
        <v>1942</v>
      </c>
      <c r="B547" s="2008" t="s">
        <v>1128</v>
      </c>
      <c r="C547" s="1987" t="s">
        <v>362</v>
      </c>
      <c r="D547" s="214"/>
      <c r="E547" s="1989"/>
    </row>
    <row r="548" spans="1:5" ht="18.75">
      <c r="A548" s="1983" t="s">
        <v>1943</v>
      </c>
      <c r="B548" s="2008" t="s">
        <v>1129</v>
      </c>
      <c r="C548" s="1987" t="s">
        <v>362</v>
      </c>
      <c r="D548" s="214"/>
      <c r="E548" s="1989"/>
    </row>
    <row r="549" spans="1:5" ht="18.75">
      <c r="A549" s="1983" t="s">
        <v>1944</v>
      </c>
      <c r="B549" s="2008" t="s">
        <v>1130</v>
      </c>
      <c r="C549" s="1987" t="s">
        <v>362</v>
      </c>
      <c r="D549" s="214"/>
      <c r="E549" s="1989"/>
    </row>
    <row r="550" spans="1:5" ht="18.75">
      <c r="A550" s="1983" t="s">
        <v>1945</v>
      </c>
      <c r="B550" s="2008" t="s">
        <v>1131</v>
      </c>
      <c r="C550" s="1987" t="s">
        <v>362</v>
      </c>
      <c r="D550" s="214"/>
      <c r="E550" s="1989"/>
    </row>
    <row r="551" spans="1:5" ht="18.75">
      <c r="A551" s="1983" t="s">
        <v>1946</v>
      </c>
      <c r="B551" s="2008" t="s">
        <v>1132</v>
      </c>
      <c r="C551" s="1987" t="s">
        <v>362</v>
      </c>
      <c r="D551" s="214"/>
      <c r="E551" s="1989"/>
    </row>
    <row r="552" spans="1:5" ht="18.75">
      <c r="A552" s="1983" t="s">
        <v>1947</v>
      </c>
      <c r="B552" s="2008" t="s">
        <v>1133</v>
      </c>
      <c r="C552" s="1987" t="s">
        <v>362</v>
      </c>
      <c r="D552" s="214"/>
      <c r="E552" s="1989"/>
    </row>
    <row r="553" spans="1:5" ht="19.5">
      <c r="A553" s="1983" t="s">
        <v>1948</v>
      </c>
      <c r="B553" s="2009" t="s">
        <v>1134</v>
      </c>
      <c r="C553" s="1987" t="s">
        <v>362</v>
      </c>
      <c r="D553" s="214"/>
      <c r="E553" s="1989"/>
    </row>
    <row r="554" spans="1:5" ht="18.75">
      <c r="A554" s="1983" t="s">
        <v>1949</v>
      </c>
      <c r="B554" s="2008" t="s">
        <v>1135</v>
      </c>
      <c r="C554" s="1987" t="s">
        <v>362</v>
      </c>
      <c r="D554" s="214"/>
      <c r="E554" s="1989"/>
    </row>
    <row r="555" spans="1:5" ht="18.75">
      <c r="A555" s="1983" t="s">
        <v>1950</v>
      </c>
      <c r="B555" s="2008" t="s">
        <v>1136</v>
      </c>
      <c r="C555" s="1987" t="s">
        <v>362</v>
      </c>
      <c r="D555" s="214"/>
      <c r="E555" s="1989"/>
    </row>
    <row r="556" spans="1:5" ht="18.75">
      <c r="A556" s="1983" t="s">
        <v>1951</v>
      </c>
      <c r="B556" s="2008" t="s">
        <v>1137</v>
      </c>
      <c r="C556" s="1987" t="s">
        <v>362</v>
      </c>
      <c r="D556" s="214"/>
      <c r="E556" s="1989"/>
    </row>
    <row r="557" spans="1:5" ht="18.75">
      <c r="A557" s="1983" t="s">
        <v>1952</v>
      </c>
      <c r="B557" s="2008" t="s">
        <v>1138</v>
      </c>
      <c r="C557" s="1987" t="s">
        <v>362</v>
      </c>
      <c r="D557" s="214"/>
      <c r="E557" s="1989"/>
    </row>
    <row r="558" spans="1:5" ht="18.75">
      <c r="A558" s="1983" t="s">
        <v>1953</v>
      </c>
      <c r="B558" s="2008" t="s">
        <v>1139</v>
      </c>
      <c r="C558" s="1987" t="s">
        <v>362</v>
      </c>
      <c r="D558" s="214"/>
      <c r="E558" s="1989"/>
    </row>
    <row r="559" spans="1:5" ht="18.75">
      <c r="A559" s="1983" t="s">
        <v>1954</v>
      </c>
      <c r="B559" s="2008" t="s">
        <v>1429</v>
      </c>
      <c r="C559" s="1987" t="s">
        <v>362</v>
      </c>
      <c r="D559" s="214"/>
      <c r="E559" s="1989"/>
    </row>
    <row r="560" spans="1:5" ht="18.75">
      <c r="A560" s="1983" t="s">
        <v>1955</v>
      </c>
      <c r="B560" s="2008" t="s">
        <v>1140</v>
      </c>
      <c r="C560" s="1987" t="s">
        <v>362</v>
      </c>
      <c r="D560" s="214"/>
      <c r="E560" s="1989"/>
    </row>
    <row r="561" spans="1:5" ht="18.75">
      <c r="A561" s="1983" t="s">
        <v>1956</v>
      </c>
      <c r="B561" s="2008" t="s">
        <v>1141</v>
      </c>
      <c r="C561" s="1987" t="s">
        <v>362</v>
      </c>
      <c r="D561" s="214"/>
      <c r="E561" s="1989"/>
    </row>
    <row r="562" spans="1:5" ht="18.75">
      <c r="A562" s="1983" t="s">
        <v>1957</v>
      </c>
      <c r="B562" s="2008" t="s">
        <v>1142</v>
      </c>
      <c r="C562" s="1987" t="s">
        <v>362</v>
      </c>
      <c r="D562" s="214"/>
      <c r="E562" s="1989"/>
    </row>
    <row r="563" spans="1:5" ht="19.5">
      <c r="A563" s="1983" t="s">
        <v>1958</v>
      </c>
      <c r="B563" s="2009" t="s">
        <v>1143</v>
      </c>
      <c r="C563" s="1987" t="s">
        <v>362</v>
      </c>
      <c r="D563" s="214"/>
      <c r="E563" s="1989"/>
    </row>
    <row r="564" spans="1:5" ht="18.75">
      <c r="A564" s="1983" t="s">
        <v>1959</v>
      </c>
      <c r="B564" s="2008" t="s">
        <v>1144</v>
      </c>
      <c r="C564" s="1987" t="s">
        <v>362</v>
      </c>
      <c r="D564" s="214"/>
      <c r="E564" s="1989"/>
    </row>
    <row r="565" spans="1:5" ht="18.75">
      <c r="A565" s="1983" t="s">
        <v>1960</v>
      </c>
      <c r="B565" s="2008" t="s">
        <v>1145</v>
      </c>
      <c r="C565" s="1987" t="s">
        <v>362</v>
      </c>
      <c r="D565" s="214"/>
      <c r="E565" s="1989"/>
    </row>
    <row r="566" spans="1:5" ht="18.75">
      <c r="A566" s="1983" t="s">
        <v>1961</v>
      </c>
      <c r="B566" s="2008" t="s">
        <v>1146</v>
      </c>
      <c r="C566" s="1987" t="s">
        <v>362</v>
      </c>
      <c r="D566" s="214"/>
      <c r="E566" s="1989"/>
    </row>
    <row r="567" spans="1:5" ht="18.75">
      <c r="A567" s="1983" t="s">
        <v>1962</v>
      </c>
      <c r="B567" s="2008" t="s">
        <v>1147</v>
      </c>
      <c r="C567" s="1987" t="s">
        <v>362</v>
      </c>
      <c r="D567" s="214"/>
      <c r="E567" s="1989"/>
    </row>
    <row r="568" spans="1:5" ht="18.75">
      <c r="A568" s="1983" t="s">
        <v>1963</v>
      </c>
      <c r="B568" s="2008" t="s">
        <v>1148</v>
      </c>
      <c r="C568" s="1987" t="s">
        <v>362</v>
      </c>
      <c r="D568" s="214"/>
      <c r="E568" s="1989"/>
    </row>
    <row r="569" spans="1:5" ht="18.75">
      <c r="A569" s="1983" t="s">
        <v>1964</v>
      </c>
      <c r="B569" s="2008" t="s">
        <v>1149</v>
      </c>
      <c r="C569" s="1987" t="s">
        <v>362</v>
      </c>
      <c r="D569" s="214"/>
      <c r="E569" s="1989"/>
    </row>
    <row r="570" spans="1:5" ht="18.75">
      <c r="A570" s="1983" t="s">
        <v>1965</v>
      </c>
      <c r="B570" s="2008" t="s">
        <v>1150</v>
      </c>
      <c r="C570" s="1987" t="s">
        <v>362</v>
      </c>
      <c r="D570" s="214"/>
      <c r="E570" s="1989"/>
    </row>
    <row r="571" spans="1:5" ht="18.75">
      <c r="A571" s="1983" t="s">
        <v>1966</v>
      </c>
      <c r="B571" s="2008" t="s">
        <v>1151</v>
      </c>
      <c r="C571" s="1987" t="s">
        <v>362</v>
      </c>
      <c r="D571" s="214"/>
      <c r="E571" s="1989"/>
    </row>
    <row r="572" spans="1:5" ht="18.75">
      <c r="A572" s="1983" t="s">
        <v>1967</v>
      </c>
      <c r="B572" s="2008" t="s">
        <v>1152</v>
      </c>
      <c r="C572" s="1987" t="s">
        <v>362</v>
      </c>
      <c r="D572" s="214"/>
      <c r="E572" s="1989"/>
    </row>
    <row r="573" spans="1:5" ht="19.5">
      <c r="A573" s="1983" t="s">
        <v>1968</v>
      </c>
      <c r="B573" s="2009" t="s">
        <v>1153</v>
      </c>
      <c r="C573" s="1987" t="s">
        <v>362</v>
      </c>
      <c r="D573" s="214"/>
      <c r="E573" s="1989"/>
    </row>
    <row r="574" spans="1:5" ht="18.75">
      <c r="A574" s="1983" t="s">
        <v>1969</v>
      </c>
      <c r="B574" s="2008" t="s">
        <v>1154</v>
      </c>
      <c r="C574" s="1987" t="s">
        <v>362</v>
      </c>
      <c r="D574" s="214"/>
      <c r="E574" s="1989"/>
    </row>
    <row r="575" spans="1:5" ht="18.75">
      <c r="A575" s="1983" t="s">
        <v>1970</v>
      </c>
      <c r="B575" s="2008" t="s">
        <v>1155</v>
      </c>
      <c r="C575" s="1987" t="s">
        <v>362</v>
      </c>
      <c r="D575" s="214"/>
      <c r="E575" s="1989"/>
    </row>
    <row r="576" spans="1:5" ht="18.75">
      <c r="A576" s="1983" t="s">
        <v>1971</v>
      </c>
      <c r="B576" s="2008" t="s">
        <v>1156</v>
      </c>
      <c r="C576" s="1987" t="s">
        <v>362</v>
      </c>
      <c r="D576" s="215"/>
      <c r="E576" s="1989"/>
    </row>
    <row r="577" spans="1:5" ht="18.75">
      <c r="A577" s="1983" t="s">
        <v>1972</v>
      </c>
      <c r="B577" s="2008" t="s">
        <v>1157</v>
      </c>
      <c r="C577" s="1987" t="s">
        <v>362</v>
      </c>
      <c r="D577" s="214"/>
      <c r="E577" s="1989"/>
    </row>
    <row r="578" spans="1:5" ht="18.75">
      <c r="A578" s="1983" t="s">
        <v>1973</v>
      </c>
      <c r="B578" s="2008" t="s">
        <v>1158</v>
      </c>
      <c r="C578" s="1987" t="s">
        <v>362</v>
      </c>
      <c r="D578" s="214"/>
      <c r="E578" s="1989"/>
    </row>
    <row r="579" spans="1:5" ht="18.75">
      <c r="A579" s="1983" t="s">
        <v>1974</v>
      </c>
      <c r="B579" s="2008" t="s">
        <v>1159</v>
      </c>
      <c r="C579" s="1987" t="s">
        <v>362</v>
      </c>
      <c r="D579" s="214"/>
      <c r="E579" s="1989"/>
    </row>
    <row r="580" spans="1:5" ht="18.75">
      <c r="A580" s="1983" t="s">
        <v>1975</v>
      </c>
      <c r="B580" s="2008" t="s">
        <v>1160</v>
      </c>
      <c r="C580" s="1987" t="s">
        <v>362</v>
      </c>
      <c r="D580" s="214"/>
      <c r="E580" s="1989"/>
    </row>
    <row r="581" spans="1:5" ht="18.75">
      <c r="A581" s="1983" t="s">
        <v>1976</v>
      </c>
      <c r="B581" s="2008" t="s">
        <v>1161</v>
      </c>
      <c r="C581" s="1987" t="s">
        <v>362</v>
      </c>
      <c r="D581" s="214"/>
      <c r="E581" s="1989"/>
    </row>
    <row r="582" spans="1:5" ht="18.75">
      <c r="A582" s="1983" t="s">
        <v>1977</v>
      </c>
      <c r="B582" s="2008" t="s">
        <v>1162</v>
      </c>
      <c r="C582" s="1987" t="s">
        <v>362</v>
      </c>
      <c r="D582" s="214"/>
      <c r="E582" s="1989"/>
    </row>
    <row r="583" spans="1:5" ht="18.75">
      <c r="A583" s="1983" t="s">
        <v>1978</v>
      </c>
      <c r="B583" s="2008" t="s">
        <v>1163</v>
      </c>
      <c r="C583" s="1987" t="s">
        <v>362</v>
      </c>
      <c r="D583" s="214"/>
      <c r="E583" s="1989"/>
    </row>
    <row r="584" spans="1:5" ht="18.75">
      <c r="A584" s="1983" t="s">
        <v>1979</v>
      </c>
      <c r="B584" s="2008" t="s">
        <v>1164</v>
      </c>
      <c r="C584" s="1987" t="s">
        <v>362</v>
      </c>
      <c r="D584" s="214"/>
      <c r="E584" s="1989"/>
    </row>
    <row r="585" spans="1:5" ht="19.5">
      <c r="A585" s="1983" t="s">
        <v>1980</v>
      </c>
      <c r="B585" s="2009" t="s">
        <v>1165</v>
      </c>
      <c r="C585" s="1987" t="s">
        <v>362</v>
      </c>
      <c r="D585" s="214"/>
      <c r="E585" s="1989"/>
    </row>
    <row r="586" spans="1:5" ht="18.75">
      <c r="A586" s="1983" t="s">
        <v>1981</v>
      </c>
      <c r="B586" s="2008" t="s">
        <v>1166</v>
      </c>
      <c r="C586" s="1987" t="s">
        <v>362</v>
      </c>
      <c r="D586" s="214"/>
      <c r="E586" s="1989"/>
    </row>
    <row r="587" spans="1:5" ht="18.75">
      <c r="A587" s="1983" t="s">
        <v>1982</v>
      </c>
      <c r="B587" s="2008" t="s">
        <v>1167</v>
      </c>
      <c r="C587" s="1987" t="s">
        <v>362</v>
      </c>
      <c r="D587" s="214"/>
      <c r="E587" s="1989"/>
    </row>
    <row r="588" spans="1:5" ht="18.75">
      <c r="A588" s="1983" t="s">
        <v>1983</v>
      </c>
      <c r="B588" s="2008" t="s">
        <v>1168</v>
      </c>
      <c r="C588" s="1987" t="s">
        <v>362</v>
      </c>
      <c r="D588" s="214"/>
      <c r="E588" s="1989"/>
    </row>
    <row r="589" spans="1:5" ht="18.75">
      <c r="A589" s="1983" t="s">
        <v>1984</v>
      </c>
      <c r="B589" s="2008" t="s">
        <v>1169</v>
      </c>
      <c r="C589" s="1987" t="s">
        <v>362</v>
      </c>
      <c r="D589" s="214"/>
      <c r="E589" s="1989"/>
    </row>
    <row r="590" spans="1:5" ht="18.75">
      <c r="A590" s="1983" t="s">
        <v>1985</v>
      </c>
      <c r="B590" s="2008" t="s">
        <v>1170</v>
      </c>
      <c r="C590" s="1987" t="s">
        <v>362</v>
      </c>
      <c r="D590" s="214"/>
      <c r="E590" s="1989"/>
    </row>
    <row r="591" spans="1:5" ht="18.75">
      <c r="A591" s="1983" t="s">
        <v>1986</v>
      </c>
      <c r="B591" s="2008" t="s">
        <v>1171</v>
      </c>
      <c r="C591" s="1987" t="s">
        <v>362</v>
      </c>
      <c r="D591" s="214"/>
      <c r="E591" s="1989"/>
    </row>
    <row r="592" spans="1:5" ht="18.75">
      <c r="A592" s="1983" t="s">
        <v>1987</v>
      </c>
      <c r="B592" s="2008" t="s">
        <v>1172</v>
      </c>
      <c r="C592" s="1987" t="s">
        <v>362</v>
      </c>
      <c r="D592" s="214"/>
      <c r="E592" s="1989"/>
    </row>
    <row r="593" spans="1:5" ht="18.75">
      <c r="A593" s="1983" t="s">
        <v>1988</v>
      </c>
      <c r="B593" s="2008" t="s">
        <v>1173</v>
      </c>
      <c r="C593" s="1987" t="s">
        <v>362</v>
      </c>
      <c r="D593" s="214"/>
      <c r="E593" s="1989"/>
    </row>
    <row r="594" spans="1:5" ht="18.75">
      <c r="A594" s="1983" t="s">
        <v>1989</v>
      </c>
      <c r="B594" s="2011" t="s">
        <v>1174</v>
      </c>
      <c r="C594" s="1987" t="s">
        <v>362</v>
      </c>
      <c r="D594" s="214"/>
      <c r="E594" s="1989"/>
    </row>
    <row r="595" spans="1:5" ht="18.75">
      <c r="A595" s="1983" t="s">
        <v>1990</v>
      </c>
      <c r="B595" s="2008" t="s">
        <v>1175</v>
      </c>
      <c r="C595" s="1987" t="s">
        <v>362</v>
      </c>
      <c r="D595" s="214"/>
      <c r="E595" s="1989"/>
    </row>
    <row r="596" spans="1:5" ht="18.75">
      <c r="A596" s="1983" t="s">
        <v>1991</v>
      </c>
      <c r="B596" s="2008" t="s">
        <v>1176</v>
      </c>
      <c r="C596" s="1987" t="s">
        <v>362</v>
      </c>
      <c r="D596" s="214"/>
      <c r="E596" s="1989"/>
    </row>
    <row r="597" spans="1:5" ht="18.75">
      <c r="A597" s="1983" t="s">
        <v>1992</v>
      </c>
      <c r="B597" s="2008" t="s">
        <v>1177</v>
      </c>
      <c r="C597" s="1987" t="s">
        <v>362</v>
      </c>
      <c r="D597" s="214"/>
      <c r="E597" s="1989"/>
    </row>
    <row r="598" spans="1:5" ht="18.75">
      <c r="A598" s="1983" t="s">
        <v>1993</v>
      </c>
      <c r="B598" s="2008" t="s">
        <v>1178</v>
      </c>
      <c r="C598" s="1987" t="s">
        <v>362</v>
      </c>
      <c r="D598" s="214"/>
      <c r="E598" s="1989"/>
    </row>
    <row r="599" spans="1:5" ht="19.5">
      <c r="A599" s="1983" t="s">
        <v>1994</v>
      </c>
      <c r="B599" s="2009" t="s">
        <v>1179</v>
      </c>
      <c r="C599" s="1987" t="s">
        <v>362</v>
      </c>
      <c r="D599" s="214"/>
      <c r="E599" s="1989"/>
    </row>
    <row r="600" spans="1:5" ht="18.75">
      <c r="A600" s="1983" t="s">
        <v>1995</v>
      </c>
      <c r="B600" s="2008" t="s">
        <v>1180</v>
      </c>
      <c r="C600" s="1987" t="s">
        <v>362</v>
      </c>
      <c r="D600" s="214"/>
      <c r="E600" s="1989"/>
    </row>
    <row r="601" spans="1:5" ht="18.75">
      <c r="A601" s="1983" t="s">
        <v>1996</v>
      </c>
      <c r="B601" s="2008" t="s">
        <v>1181</v>
      </c>
      <c r="C601" s="1987" t="s">
        <v>362</v>
      </c>
      <c r="D601" s="214"/>
      <c r="E601" s="1989"/>
    </row>
    <row r="602" spans="1:5" ht="18.75">
      <c r="A602" s="1983" t="s">
        <v>1997</v>
      </c>
      <c r="B602" s="2008" t="s">
        <v>1182</v>
      </c>
      <c r="C602" s="1987" t="s">
        <v>362</v>
      </c>
      <c r="D602" s="214"/>
      <c r="E602" s="1989"/>
    </row>
    <row r="603" spans="1:5" ht="18.75">
      <c r="A603" s="1983" t="s">
        <v>1998</v>
      </c>
      <c r="B603" s="2008" t="s">
        <v>424</v>
      </c>
      <c r="C603" s="1987" t="s">
        <v>362</v>
      </c>
      <c r="D603" s="214"/>
      <c r="E603" s="1989"/>
    </row>
    <row r="604" spans="1:5" ht="18.75">
      <c r="A604" s="1983" t="s">
        <v>1999</v>
      </c>
      <c r="B604" s="2008" t="s">
        <v>1183</v>
      </c>
      <c r="C604" s="1987" t="s">
        <v>362</v>
      </c>
      <c r="D604" s="214"/>
      <c r="E604" s="1989"/>
    </row>
    <row r="605" spans="1:5" ht="18.75">
      <c r="A605" s="1983" t="s">
        <v>2000</v>
      </c>
      <c r="B605" s="2008" t="s">
        <v>1184</v>
      </c>
      <c r="C605" s="1987" t="s">
        <v>362</v>
      </c>
      <c r="D605" s="214"/>
      <c r="E605" s="1989"/>
    </row>
    <row r="606" spans="1:5" ht="18.75">
      <c r="A606" s="1983" t="s">
        <v>2001</v>
      </c>
      <c r="B606" s="2008" t="s">
        <v>1185</v>
      </c>
      <c r="C606" s="1987" t="s">
        <v>362</v>
      </c>
      <c r="D606" s="214"/>
      <c r="E606" s="1989"/>
    </row>
    <row r="607" spans="1:5" ht="19.5">
      <c r="A607" s="1983" t="s">
        <v>2002</v>
      </c>
      <c r="B607" s="2009" t="s">
        <v>1186</v>
      </c>
      <c r="C607" s="1987" t="s">
        <v>362</v>
      </c>
      <c r="D607" s="214"/>
      <c r="E607" s="1989"/>
    </row>
    <row r="608" spans="1:5" ht="18.75">
      <c r="A608" s="1983" t="s">
        <v>2003</v>
      </c>
      <c r="B608" s="2008" t="s">
        <v>1187</v>
      </c>
      <c r="C608" s="1987" t="s">
        <v>362</v>
      </c>
      <c r="D608" s="214"/>
      <c r="E608" s="1989"/>
    </row>
    <row r="609" spans="1:5" ht="18.75">
      <c r="A609" s="1983" t="s">
        <v>2004</v>
      </c>
      <c r="B609" s="2008" t="s">
        <v>1188</v>
      </c>
      <c r="C609" s="1987" t="s">
        <v>362</v>
      </c>
      <c r="D609" s="214"/>
      <c r="E609" s="1989"/>
    </row>
    <row r="610" spans="1:5" ht="18.75">
      <c r="A610" s="1983" t="s">
        <v>2005</v>
      </c>
      <c r="B610" s="2008" t="s">
        <v>1189</v>
      </c>
      <c r="C610" s="1987" t="s">
        <v>362</v>
      </c>
      <c r="D610" s="214"/>
      <c r="E610" s="1989"/>
    </row>
    <row r="611" spans="1:5" ht="18.75">
      <c r="A611" s="1983" t="s">
        <v>2006</v>
      </c>
      <c r="B611" s="2008" t="s">
        <v>1190</v>
      </c>
      <c r="C611" s="1987" t="s">
        <v>362</v>
      </c>
      <c r="D611" s="214"/>
      <c r="E611" s="1989"/>
    </row>
    <row r="612" spans="1:5" ht="18.75">
      <c r="A612" s="1983" t="s">
        <v>2007</v>
      </c>
      <c r="B612" s="2008" t="s">
        <v>1191</v>
      </c>
      <c r="C612" s="1987" t="s">
        <v>362</v>
      </c>
      <c r="D612" s="214"/>
      <c r="E612" s="1989"/>
    </row>
    <row r="613" spans="1:5" ht="18.75">
      <c r="A613" s="1983" t="s">
        <v>2008</v>
      </c>
      <c r="B613" s="2008" t="s">
        <v>1192</v>
      </c>
      <c r="C613" s="1987" t="s">
        <v>362</v>
      </c>
      <c r="D613" s="214"/>
      <c r="E613" s="1989"/>
    </row>
    <row r="614" spans="1:5" ht="19.5">
      <c r="A614" s="1983" t="s">
        <v>2009</v>
      </c>
      <c r="B614" s="2009" t="s">
        <v>1193</v>
      </c>
      <c r="C614" s="1987" t="s">
        <v>362</v>
      </c>
      <c r="D614" s="214"/>
      <c r="E614" s="1989"/>
    </row>
    <row r="615" spans="1:5" ht="18.75">
      <c r="A615" s="1983" t="s">
        <v>2010</v>
      </c>
      <c r="B615" s="2008" t="s">
        <v>1194</v>
      </c>
      <c r="C615" s="1987" t="s">
        <v>362</v>
      </c>
      <c r="D615" s="214"/>
      <c r="E615" s="1989"/>
    </row>
    <row r="616" spans="1:5" ht="18.75">
      <c r="A616" s="1983" t="s">
        <v>2011</v>
      </c>
      <c r="B616" s="2008" t="s">
        <v>1195</v>
      </c>
      <c r="C616" s="1987" t="s">
        <v>362</v>
      </c>
      <c r="D616" s="214"/>
      <c r="E616" s="1989"/>
    </row>
    <row r="617" spans="1:5" ht="18.75">
      <c r="A617" s="1983" t="s">
        <v>2012</v>
      </c>
      <c r="B617" s="2008" t="s">
        <v>1196</v>
      </c>
      <c r="C617" s="1987" t="s">
        <v>362</v>
      </c>
      <c r="D617" s="214"/>
      <c r="E617" s="1989"/>
    </row>
    <row r="618" spans="1:5" ht="18.75">
      <c r="A618" s="1983" t="s">
        <v>2013</v>
      </c>
      <c r="B618" s="2008" t="s">
        <v>1197</v>
      </c>
      <c r="C618" s="1987" t="s">
        <v>362</v>
      </c>
      <c r="D618" s="214"/>
      <c r="E618" s="1989"/>
    </row>
    <row r="619" spans="1:5" ht="19.5">
      <c r="A619" s="1983" t="s">
        <v>2014</v>
      </c>
      <c r="B619" s="2009" t="s">
        <v>1198</v>
      </c>
      <c r="C619" s="1987" t="s">
        <v>362</v>
      </c>
      <c r="D619" s="214"/>
      <c r="E619" s="1989"/>
    </row>
    <row r="620" spans="1:5" ht="18.75">
      <c r="A620" s="1983" t="s">
        <v>2015</v>
      </c>
      <c r="B620" s="2008" t="s">
        <v>1199</v>
      </c>
      <c r="C620" s="1987" t="s">
        <v>362</v>
      </c>
      <c r="D620" s="214"/>
      <c r="E620" s="1989"/>
    </row>
    <row r="621" spans="1:5" ht="18.75">
      <c r="A621" s="1983" t="s">
        <v>2016</v>
      </c>
      <c r="B621" s="2008" t="s">
        <v>1200</v>
      </c>
      <c r="C621" s="1987" t="s">
        <v>362</v>
      </c>
      <c r="D621" s="214"/>
      <c r="E621" s="1989"/>
    </row>
    <row r="622" spans="1:5" ht="18.75">
      <c r="A622" s="1983" t="s">
        <v>2017</v>
      </c>
      <c r="B622" s="2008" t="s">
        <v>1201</v>
      </c>
      <c r="C622" s="1987" t="s">
        <v>362</v>
      </c>
      <c r="D622" s="214"/>
      <c r="E622" s="1989"/>
    </row>
    <row r="623" spans="1:5" ht="18.75">
      <c r="A623" s="1983" t="s">
        <v>2018</v>
      </c>
      <c r="B623" s="2008" t="s">
        <v>1202</v>
      </c>
      <c r="C623" s="1987" t="s">
        <v>362</v>
      </c>
      <c r="D623" s="214"/>
      <c r="E623" s="1989"/>
    </row>
    <row r="624" spans="1:5" ht="18.75">
      <c r="A624" s="1983" t="s">
        <v>2019</v>
      </c>
      <c r="B624" s="2008" t="s">
        <v>1203</v>
      </c>
      <c r="C624" s="1987" t="s">
        <v>362</v>
      </c>
      <c r="D624" s="214"/>
      <c r="E624" s="1989"/>
    </row>
    <row r="625" spans="1:5" ht="18.75">
      <c r="A625" s="1983" t="s">
        <v>2020</v>
      </c>
      <c r="B625" s="2008" t="s">
        <v>1204</v>
      </c>
      <c r="C625" s="1987" t="s">
        <v>362</v>
      </c>
      <c r="D625" s="214"/>
      <c r="E625" s="1989"/>
    </row>
    <row r="626" spans="1:5" ht="18.75">
      <c r="A626" s="1983" t="s">
        <v>2021</v>
      </c>
      <c r="B626" s="2008" t="s">
        <v>1205</v>
      </c>
      <c r="C626" s="1987" t="s">
        <v>362</v>
      </c>
      <c r="D626" s="214"/>
      <c r="E626" s="1989"/>
    </row>
    <row r="627" spans="1:5" ht="18.75">
      <c r="A627" s="1983" t="s">
        <v>2022</v>
      </c>
      <c r="B627" s="2008" t="s">
        <v>1206</v>
      </c>
      <c r="C627" s="1987" t="s">
        <v>362</v>
      </c>
      <c r="D627" s="214"/>
      <c r="E627" s="1989"/>
    </row>
    <row r="628" spans="1:5" ht="18.75">
      <c r="A628" s="1983" t="s">
        <v>2023</v>
      </c>
      <c r="B628" s="2008" t="s">
        <v>1207</v>
      </c>
      <c r="C628" s="1987" t="s">
        <v>362</v>
      </c>
      <c r="D628" s="214"/>
      <c r="E628" s="1989"/>
    </row>
    <row r="629" spans="1:5" ht="19.5">
      <c r="A629" s="1983" t="s">
        <v>2024</v>
      </c>
      <c r="B629" s="2009" t="s">
        <v>1208</v>
      </c>
      <c r="C629" s="1987" t="s">
        <v>362</v>
      </c>
      <c r="D629" s="214"/>
      <c r="E629" s="1989"/>
    </row>
    <row r="630" spans="1:5" ht="18.75">
      <c r="A630" s="1983" t="s">
        <v>2025</v>
      </c>
      <c r="B630" s="2008" t="s">
        <v>1209</v>
      </c>
      <c r="C630" s="1987" t="s">
        <v>362</v>
      </c>
      <c r="D630" s="214"/>
      <c r="E630" s="1989"/>
    </row>
    <row r="631" spans="1:5" ht="18.75">
      <c r="A631" s="1983" t="s">
        <v>2026</v>
      </c>
      <c r="B631" s="2008" t="s">
        <v>1210</v>
      </c>
      <c r="C631" s="1987" t="s">
        <v>362</v>
      </c>
      <c r="D631" s="214"/>
      <c r="E631" s="1989"/>
    </row>
    <row r="632" spans="1:5" ht="18.75">
      <c r="A632" s="1983" t="s">
        <v>2027</v>
      </c>
      <c r="B632" s="2008" t="s">
        <v>1211</v>
      </c>
      <c r="C632" s="1987" t="s">
        <v>362</v>
      </c>
      <c r="D632" s="214"/>
      <c r="E632" s="1989"/>
    </row>
    <row r="633" spans="1:5" ht="18.75">
      <c r="A633" s="1983" t="s">
        <v>2028</v>
      </c>
      <c r="B633" s="2008" t="s">
        <v>1212</v>
      </c>
      <c r="C633" s="1987" t="s">
        <v>362</v>
      </c>
      <c r="D633" s="214"/>
      <c r="E633" s="1989"/>
    </row>
    <row r="634" spans="1:5" ht="18.75">
      <c r="A634" s="1983" t="s">
        <v>2029</v>
      </c>
      <c r="B634" s="2008" t="s">
        <v>1213</v>
      </c>
      <c r="C634" s="1987" t="s">
        <v>362</v>
      </c>
      <c r="D634" s="214"/>
      <c r="E634" s="1989"/>
    </row>
    <row r="635" spans="1:5" ht="18.75">
      <c r="A635" s="1983" t="s">
        <v>2030</v>
      </c>
      <c r="B635" s="2008" t="s">
        <v>1214</v>
      </c>
      <c r="C635" s="1987" t="s">
        <v>362</v>
      </c>
      <c r="D635" s="214"/>
      <c r="E635" s="1989"/>
    </row>
    <row r="636" spans="1:5" ht="18.75">
      <c r="A636" s="1983" t="s">
        <v>2031</v>
      </c>
      <c r="B636" s="2008" t="s">
        <v>1215</v>
      </c>
      <c r="C636" s="1987" t="s">
        <v>362</v>
      </c>
      <c r="D636" s="214"/>
      <c r="E636" s="1989"/>
    </row>
    <row r="637" spans="1:5" ht="18.75">
      <c r="A637" s="1983" t="s">
        <v>2032</v>
      </c>
      <c r="B637" s="2008" t="s">
        <v>1216</v>
      </c>
      <c r="C637" s="1987" t="s">
        <v>362</v>
      </c>
      <c r="D637" s="214"/>
      <c r="E637" s="1989"/>
    </row>
    <row r="638" spans="1:5" ht="18.75">
      <c r="A638" s="1983" t="s">
        <v>2033</v>
      </c>
      <c r="B638" s="2008" t="s">
        <v>1217</v>
      </c>
      <c r="C638" s="1987" t="s">
        <v>362</v>
      </c>
      <c r="D638" s="214"/>
      <c r="E638" s="1989"/>
    </row>
    <row r="639" spans="1:5" ht="18.75">
      <c r="A639" s="1983" t="s">
        <v>2034</v>
      </c>
      <c r="B639" s="2008" t="s">
        <v>1218</v>
      </c>
      <c r="C639" s="1987" t="s">
        <v>362</v>
      </c>
      <c r="D639" s="214"/>
      <c r="E639" s="1989"/>
    </row>
    <row r="640" spans="1:5" ht="18.75">
      <c r="A640" s="1983" t="s">
        <v>2035</v>
      </c>
      <c r="B640" s="2008" t="s">
        <v>1219</v>
      </c>
      <c r="C640" s="1987" t="s">
        <v>362</v>
      </c>
      <c r="D640" s="214"/>
      <c r="E640" s="1989"/>
    </row>
    <row r="641" spans="1:5" ht="18.75">
      <c r="A641" s="1983" t="s">
        <v>2036</v>
      </c>
      <c r="B641" s="2008" t="s">
        <v>1220</v>
      </c>
      <c r="C641" s="1987" t="s">
        <v>362</v>
      </c>
      <c r="D641" s="214"/>
      <c r="E641" s="1989"/>
    </row>
    <row r="642" spans="1:5" ht="18.75">
      <c r="A642" s="1983" t="s">
        <v>2037</v>
      </c>
      <c r="B642" s="2008" t="s">
        <v>1221</v>
      </c>
      <c r="C642" s="1987" t="s">
        <v>362</v>
      </c>
      <c r="D642" s="214"/>
      <c r="E642" s="1989"/>
    </row>
    <row r="643" spans="1:5" ht="18.75">
      <c r="A643" s="1983" t="s">
        <v>2038</v>
      </c>
      <c r="B643" s="2008" t="s">
        <v>1222</v>
      </c>
      <c r="C643" s="1987" t="s">
        <v>362</v>
      </c>
      <c r="D643" s="214"/>
      <c r="E643" s="1989"/>
    </row>
    <row r="644" spans="1:5" ht="18.75">
      <c r="A644" s="1983" t="s">
        <v>2039</v>
      </c>
      <c r="B644" s="2008" t="s">
        <v>1223</v>
      </c>
      <c r="C644" s="1987" t="s">
        <v>362</v>
      </c>
      <c r="D644" s="214"/>
      <c r="E644" s="1989"/>
    </row>
    <row r="645" spans="1:5" ht="18.75">
      <c r="A645" s="1983" t="s">
        <v>2040</v>
      </c>
      <c r="B645" s="2008" t="s">
        <v>1224</v>
      </c>
      <c r="C645" s="1987" t="s">
        <v>362</v>
      </c>
      <c r="D645" s="214"/>
      <c r="E645" s="1989"/>
    </row>
    <row r="646" spans="1:5" ht="18.75">
      <c r="A646" s="1983" t="s">
        <v>2041</v>
      </c>
      <c r="B646" s="2008" t="s">
        <v>1225</v>
      </c>
      <c r="C646" s="1987" t="s">
        <v>362</v>
      </c>
      <c r="D646" s="214"/>
      <c r="E646" s="1989"/>
    </row>
    <row r="647" spans="1:5" ht="18.75">
      <c r="A647" s="1983" t="s">
        <v>2042</v>
      </c>
      <c r="B647" s="2008" t="s">
        <v>1226</v>
      </c>
      <c r="C647" s="1987" t="s">
        <v>362</v>
      </c>
      <c r="D647" s="214"/>
      <c r="E647" s="1989"/>
    </row>
    <row r="648" spans="1:5" ht="18.75">
      <c r="A648" s="1983" t="s">
        <v>2043</v>
      </c>
      <c r="B648" s="2008" t="s">
        <v>1227</v>
      </c>
      <c r="C648" s="1987" t="s">
        <v>362</v>
      </c>
      <c r="D648" s="214"/>
      <c r="E648" s="1989"/>
    </row>
    <row r="649" spans="1:5" ht="18.75">
      <c r="A649" s="1983" t="s">
        <v>2044</v>
      </c>
      <c r="B649" s="2008" t="s">
        <v>1228</v>
      </c>
      <c r="C649" s="1987" t="s">
        <v>362</v>
      </c>
      <c r="D649" s="214"/>
      <c r="E649" s="1989"/>
    </row>
    <row r="650" spans="1:5" ht="18.75">
      <c r="A650" s="1983" t="s">
        <v>2045</v>
      </c>
      <c r="B650" s="2008" t="s">
        <v>1229</v>
      </c>
      <c r="C650" s="1987" t="s">
        <v>362</v>
      </c>
      <c r="D650" s="214"/>
      <c r="E650" s="1989"/>
    </row>
    <row r="651" spans="1:5" ht="18.75">
      <c r="A651" s="1983" t="s">
        <v>2046</v>
      </c>
      <c r="B651" s="2008" t="s">
        <v>1230</v>
      </c>
      <c r="C651" s="1987" t="s">
        <v>362</v>
      </c>
      <c r="D651" s="214"/>
      <c r="E651" s="1989"/>
    </row>
    <row r="652" spans="1:5" ht="18.75">
      <c r="A652" s="1983" t="s">
        <v>2047</v>
      </c>
      <c r="B652" s="2008" t="s">
        <v>1231</v>
      </c>
      <c r="C652" s="1987" t="s">
        <v>362</v>
      </c>
      <c r="D652" s="214"/>
      <c r="E652" s="1989"/>
    </row>
    <row r="653" spans="1:5" ht="18.75">
      <c r="A653" s="1983" t="s">
        <v>2048</v>
      </c>
      <c r="B653" s="2008" t="s">
        <v>1232</v>
      </c>
      <c r="C653" s="1987" t="s">
        <v>362</v>
      </c>
      <c r="D653" s="214"/>
      <c r="E653" s="1989"/>
    </row>
    <row r="654" spans="1:5" ht="18.75">
      <c r="A654" s="1983" t="s">
        <v>2049</v>
      </c>
      <c r="B654" s="2008" t="s">
        <v>1233</v>
      </c>
      <c r="C654" s="1987" t="s">
        <v>362</v>
      </c>
      <c r="D654" s="214"/>
      <c r="E654" s="1989"/>
    </row>
    <row r="655" spans="1:5" ht="19.5">
      <c r="A655" s="1983" t="s">
        <v>2050</v>
      </c>
      <c r="B655" s="2009" t="s">
        <v>1234</v>
      </c>
      <c r="C655" s="1987" t="s">
        <v>362</v>
      </c>
      <c r="D655" s="214"/>
      <c r="E655" s="1989"/>
    </row>
    <row r="656" spans="1:5" ht="18.75">
      <c r="A656" s="1983" t="s">
        <v>2051</v>
      </c>
      <c r="B656" s="2008" t="s">
        <v>1235</v>
      </c>
      <c r="C656" s="1987" t="s">
        <v>362</v>
      </c>
      <c r="D656" s="214"/>
      <c r="E656" s="1989"/>
    </row>
    <row r="657" spans="1:5" ht="18.75">
      <c r="A657" s="1983" t="s">
        <v>2052</v>
      </c>
      <c r="B657" s="2008" t="s">
        <v>1236</v>
      </c>
      <c r="C657" s="1987" t="s">
        <v>362</v>
      </c>
      <c r="D657" s="214"/>
      <c r="E657" s="1989"/>
    </row>
    <row r="658" spans="1:5" ht="18.75">
      <c r="A658" s="1983" t="s">
        <v>2053</v>
      </c>
      <c r="B658" s="2008" t="s">
        <v>1237</v>
      </c>
      <c r="C658" s="1987" t="s">
        <v>362</v>
      </c>
      <c r="D658" s="214"/>
      <c r="E658" s="1989"/>
    </row>
    <row r="659" spans="1:5" ht="18.75">
      <c r="A659" s="1983" t="s">
        <v>2054</v>
      </c>
      <c r="B659" s="2008" t="s">
        <v>504</v>
      </c>
      <c r="C659" s="1987" t="s">
        <v>362</v>
      </c>
      <c r="D659" s="214"/>
      <c r="E659" s="1989"/>
    </row>
    <row r="660" spans="1:5" ht="18.75">
      <c r="A660" s="1983" t="s">
        <v>2055</v>
      </c>
      <c r="B660" s="2008" t="s">
        <v>505</v>
      </c>
      <c r="C660" s="1987" t="s">
        <v>362</v>
      </c>
      <c r="D660" s="214"/>
      <c r="E660" s="1989"/>
    </row>
    <row r="661" spans="1:5" ht="18.75">
      <c r="A661" s="1983" t="s">
        <v>2056</v>
      </c>
      <c r="B661" s="2008" t="s">
        <v>506</v>
      </c>
      <c r="C661" s="1987" t="s">
        <v>362</v>
      </c>
      <c r="D661" s="214"/>
      <c r="E661" s="1989"/>
    </row>
    <row r="662" spans="1:5" ht="18.75">
      <c r="A662" s="1983" t="s">
        <v>2057</v>
      </c>
      <c r="B662" s="2008" t="s">
        <v>507</v>
      </c>
      <c r="C662" s="1987" t="s">
        <v>362</v>
      </c>
      <c r="D662" s="214"/>
      <c r="E662" s="1989"/>
    </row>
    <row r="663" spans="1:5" ht="18.75">
      <c r="A663" s="1983" t="s">
        <v>2058</v>
      </c>
      <c r="B663" s="2008" t="s">
        <v>508</v>
      </c>
      <c r="C663" s="1987" t="s">
        <v>362</v>
      </c>
      <c r="D663" s="214"/>
      <c r="E663" s="1989"/>
    </row>
    <row r="664" spans="1:5" ht="18.75">
      <c r="A664" s="1983" t="s">
        <v>2059</v>
      </c>
      <c r="B664" s="2008" t="s">
        <v>509</v>
      </c>
      <c r="C664" s="1987" t="s">
        <v>362</v>
      </c>
      <c r="D664" s="214"/>
      <c r="E664" s="1989"/>
    </row>
    <row r="665" spans="1:5" ht="18.75">
      <c r="A665" s="1983" t="s">
        <v>2060</v>
      </c>
      <c r="B665" s="2008" t="s">
        <v>510</v>
      </c>
      <c r="C665" s="1987" t="s">
        <v>362</v>
      </c>
      <c r="D665" s="214"/>
      <c r="E665" s="1989"/>
    </row>
    <row r="666" spans="1:5" ht="18.75">
      <c r="A666" s="1983" t="s">
        <v>2061</v>
      </c>
      <c r="B666" s="2008" t="s">
        <v>511</v>
      </c>
      <c r="C666" s="1987" t="s">
        <v>362</v>
      </c>
      <c r="D666" s="214"/>
      <c r="E666" s="1989"/>
    </row>
    <row r="667" spans="1:5" ht="18.75">
      <c r="A667" s="1983" t="s">
        <v>2062</v>
      </c>
      <c r="B667" s="2008" t="s">
        <v>512</v>
      </c>
      <c r="C667" s="1987" t="s">
        <v>362</v>
      </c>
      <c r="D667" s="214"/>
      <c r="E667" s="1989"/>
    </row>
    <row r="668" spans="1:5" ht="18.75">
      <c r="A668" s="1983" t="s">
        <v>2063</v>
      </c>
      <c r="B668" s="2008" t="s">
        <v>513</v>
      </c>
      <c r="C668" s="1987" t="s">
        <v>362</v>
      </c>
      <c r="D668" s="214"/>
      <c r="E668" s="1989"/>
    </row>
    <row r="669" spans="1:5" ht="18.75">
      <c r="A669" s="1983" t="s">
        <v>2064</v>
      </c>
      <c r="B669" s="2008" t="s">
        <v>514</v>
      </c>
      <c r="C669" s="1987" t="s">
        <v>362</v>
      </c>
      <c r="D669" s="214"/>
      <c r="E669" s="1989"/>
    </row>
    <row r="670" spans="1:5" ht="18.75">
      <c r="A670" s="1983" t="s">
        <v>2065</v>
      </c>
      <c r="B670" s="2008" t="s">
        <v>515</v>
      </c>
      <c r="C670" s="1987" t="s">
        <v>362</v>
      </c>
      <c r="D670" s="214"/>
      <c r="E670" s="1989"/>
    </row>
    <row r="671" spans="1:5" ht="18.75">
      <c r="A671" s="1983" t="s">
        <v>2066</v>
      </c>
      <c r="B671" s="2008" t="s">
        <v>516</v>
      </c>
      <c r="C671" s="1987" t="s">
        <v>362</v>
      </c>
      <c r="D671" s="214"/>
      <c r="E671" s="1989"/>
    </row>
    <row r="672" spans="1:5" ht="18.75">
      <c r="A672" s="1983" t="s">
        <v>2067</v>
      </c>
      <c r="B672" s="2008" t="s">
        <v>517</v>
      </c>
      <c r="C672" s="1987" t="s">
        <v>362</v>
      </c>
      <c r="D672" s="214"/>
      <c r="E672" s="1989"/>
    </row>
    <row r="673" spans="1:5" ht="18.75">
      <c r="A673" s="1983" t="s">
        <v>2068</v>
      </c>
      <c r="B673" s="2008" t="s">
        <v>518</v>
      </c>
      <c r="C673" s="1987" t="s">
        <v>362</v>
      </c>
      <c r="D673" s="214"/>
      <c r="E673" s="1989"/>
    </row>
    <row r="674" spans="1:5" ht="18.75">
      <c r="A674" s="1983" t="s">
        <v>2069</v>
      </c>
      <c r="B674" s="2008" t="s">
        <v>519</v>
      </c>
      <c r="C674" s="1987" t="s">
        <v>362</v>
      </c>
      <c r="D674" s="214"/>
      <c r="E674" s="1989"/>
    </row>
    <row r="675" spans="1:5" ht="18.75">
      <c r="A675" s="1983" t="s">
        <v>2070</v>
      </c>
      <c r="B675" s="2008" t="s">
        <v>520</v>
      </c>
      <c r="C675" s="1987" t="s">
        <v>362</v>
      </c>
      <c r="D675" s="214"/>
      <c r="E675" s="1989"/>
    </row>
    <row r="676" spans="1:5" ht="18.75">
      <c r="A676" s="1983" t="s">
        <v>2071</v>
      </c>
      <c r="B676" s="2008" t="s">
        <v>521</v>
      </c>
      <c r="C676" s="1987" t="s">
        <v>362</v>
      </c>
      <c r="D676" s="214"/>
      <c r="E676" s="1989"/>
    </row>
    <row r="677" spans="1:5" ht="18.75">
      <c r="A677" s="1983" t="s">
        <v>2072</v>
      </c>
      <c r="B677" s="2008" t="s">
        <v>522</v>
      </c>
      <c r="C677" s="1987" t="s">
        <v>362</v>
      </c>
      <c r="D677" s="214"/>
      <c r="E677" s="1989"/>
    </row>
    <row r="678" spans="1:5" ht="18.75">
      <c r="A678" s="1983" t="s">
        <v>2073</v>
      </c>
      <c r="B678" s="2008" t="s">
        <v>523</v>
      </c>
      <c r="C678" s="1987" t="s">
        <v>362</v>
      </c>
      <c r="D678" s="214"/>
      <c r="E678" s="1989"/>
    </row>
    <row r="679" spans="1:5" ht="18.75">
      <c r="A679" s="1983" t="s">
        <v>2074</v>
      </c>
      <c r="B679" s="2008" t="s">
        <v>524</v>
      </c>
      <c r="C679" s="1987" t="s">
        <v>362</v>
      </c>
      <c r="D679" s="214"/>
      <c r="E679" s="1989"/>
    </row>
    <row r="680" spans="1:5" ht="18.75">
      <c r="A680" s="1983" t="s">
        <v>2075</v>
      </c>
      <c r="B680" s="2008" t="s">
        <v>525</v>
      </c>
      <c r="C680" s="1987" t="s">
        <v>362</v>
      </c>
      <c r="D680" s="214"/>
      <c r="E680" s="1989"/>
    </row>
    <row r="681" spans="1:5" ht="18.75">
      <c r="A681" s="1983" t="s">
        <v>2076</v>
      </c>
      <c r="B681" s="2008" t="s">
        <v>526</v>
      </c>
      <c r="C681" s="1987" t="s">
        <v>362</v>
      </c>
      <c r="D681" s="214"/>
      <c r="E681" s="1989"/>
    </row>
    <row r="682" spans="1:5" ht="18.75">
      <c r="A682" s="1983" t="s">
        <v>2077</v>
      </c>
      <c r="B682" s="2008" t="s">
        <v>527</v>
      </c>
      <c r="C682" s="1987" t="s">
        <v>362</v>
      </c>
      <c r="D682" s="214"/>
      <c r="E682" s="1989"/>
    </row>
    <row r="683" spans="1:5" ht="18.75">
      <c r="A683" s="1983" t="s">
        <v>2078</v>
      </c>
      <c r="B683" s="2008" t="s">
        <v>528</v>
      </c>
      <c r="C683" s="1987" t="s">
        <v>362</v>
      </c>
      <c r="D683" s="214"/>
      <c r="E683" s="1989"/>
    </row>
    <row r="684" spans="1:5" ht="18.75">
      <c r="A684" s="1983" t="s">
        <v>2079</v>
      </c>
      <c r="B684" s="2008" t="s">
        <v>529</v>
      </c>
      <c r="C684" s="1987" t="s">
        <v>362</v>
      </c>
      <c r="D684" s="214"/>
      <c r="E684" s="1989"/>
    </row>
    <row r="685" spans="1:5" ht="18.75">
      <c r="A685" s="1983" t="s">
        <v>2080</v>
      </c>
      <c r="B685" s="2008" t="s">
        <v>530</v>
      </c>
      <c r="C685" s="1987" t="s">
        <v>362</v>
      </c>
      <c r="D685" s="214"/>
      <c r="E685" s="1989"/>
    </row>
    <row r="686" spans="1:5" ht="18.75">
      <c r="A686" s="1983" t="s">
        <v>2081</v>
      </c>
      <c r="B686" s="2008" t="s">
        <v>531</v>
      </c>
      <c r="C686" s="1987" t="s">
        <v>362</v>
      </c>
      <c r="D686" s="214"/>
      <c r="E686" s="1989"/>
    </row>
    <row r="687" spans="1:5" ht="19.5">
      <c r="A687" s="1983" t="s">
        <v>2082</v>
      </c>
      <c r="B687" s="2009" t="s">
        <v>532</v>
      </c>
      <c r="C687" s="1987" t="s">
        <v>362</v>
      </c>
      <c r="D687" s="214"/>
      <c r="E687" s="1989"/>
    </row>
    <row r="688" spans="1:5" ht="18.75">
      <c r="A688" s="1983" t="s">
        <v>2083</v>
      </c>
      <c r="B688" s="2008" t="s">
        <v>533</v>
      </c>
      <c r="C688" s="1987" t="s">
        <v>362</v>
      </c>
      <c r="D688" s="214"/>
      <c r="E688" s="1989"/>
    </row>
    <row r="689" spans="1:5" ht="18.75">
      <c r="A689" s="1983" t="s">
        <v>2084</v>
      </c>
      <c r="B689" s="2008" t="s">
        <v>534</v>
      </c>
      <c r="C689" s="1987" t="s">
        <v>362</v>
      </c>
      <c r="D689" s="214"/>
      <c r="E689" s="1989"/>
    </row>
    <row r="690" spans="1:5" ht="18.75">
      <c r="A690" s="1983" t="s">
        <v>2085</v>
      </c>
      <c r="B690" s="2008" t="s">
        <v>535</v>
      </c>
      <c r="C690" s="1987" t="s">
        <v>362</v>
      </c>
      <c r="D690" s="214"/>
      <c r="E690" s="1989"/>
    </row>
    <row r="691" spans="1:5" ht="18.75">
      <c r="A691" s="1983" t="s">
        <v>2086</v>
      </c>
      <c r="B691" s="2008" t="s">
        <v>536</v>
      </c>
      <c r="C691" s="1987" t="s">
        <v>362</v>
      </c>
      <c r="D691" s="214"/>
      <c r="E691" s="1989"/>
    </row>
    <row r="692" spans="1:5" ht="18.75">
      <c r="A692" s="1983" t="s">
        <v>2087</v>
      </c>
      <c r="B692" s="2008" t="s">
        <v>537</v>
      </c>
      <c r="C692" s="1987" t="s">
        <v>362</v>
      </c>
      <c r="D692" s="214"/>
      <c r="E692" s="1989"/>
    </row>
    <row r="693" spans="1:5" ht="19.5">
      <c r="A693" s="1983" t="s">
        <v>2088</v>
      </c>
      <c r="B693" s="2009" t="s">
        <v>538</v>
      </c>
      <c r="C693" s="1987" t="s">
        <v>362</v>
      </c>
      <c r="D693" s="214"/>
      <c r="E693" s="1989"/>
    </row>
    <row r="694" spans="1:5" ht="18.75">
      <c r="A694" s="1983" t="s">
        <v>2089</v>
      </c>
      <c r="B694" s="2008" t="s">
        <v>539</v>
      </c>
      <c r="C694" s="1987" t="s">
        <v>362</v>
      </c>
      <c r="D694" s="214"/>
      <c r="E694" s="1989"/>
    </row>
    <row r="695" spans="1:5" ht="18.75">
      <c r="A695" s="1983" t="s">
        <v>2090</v>
      </c>
      <c r="B695" s="2008" t="s">
        <v>540</v>
      </c>
      <c r="C695" s="1987" t="s">
        <v>362</v>
      </c>
      <c r="D695" s="214"/>
      <c r="E695" s="1989"/>
    </row>
    <row r="696" spans="1:5" ht="18.75">
      <c r="A696" s="1983" t="s">
        <v>2091</v>
      </c>
      <c r="B696" s="2008" t="s">
        <v>541</v>
      </c>
      <c r="C696" s="1987" t="s">
        <v>362</v>
      </c>
      <c r="D696" s="214"/>
      <c r="E696" s="1989"/>
    </row>
    <row r="697" spans="1:5" ht="18.75">
      <c r="A697" s="1983" t="s">
        <v>2092</v>
      </c>
      <c r="B697" s="2008" t="s">
        <v>542</v>
      </c>
      <c r="C697" s="1987" t="s">
        <v>362</v>
      </c>
      <c r="D697" s="214"/>
      <c r="E697" s="1989"/>
    </row>
    <row r="698" spans="1:5" ht="18.75">
      <c r="A698" s="1983" t="s">
        <v>2093</v>
      </c>
      <c r="B698" s="2008" t="s">
        <v>543</v>
      </c>
      <c r="C698" s="1987" t="s">
        <v>362</v>
      </c>
      <c r="D698" s="214"/>
      <c r="E698" s="1989"/>
    </row>
    <row r="699" spans="1:5" ht="18.75">
      <c r="A699" s="1983" t="s">
        <v>2094</v>
      </c>
      <c r="B699" s="2008" t="s">
        <v>544</v>
      </c>
      <c r="C699" s="1987" t="s">
        <v>362</v>
      </c>
      <c r="D699" s="214"/>
      <c r="E699" s="1989"/>
    </row>
    <row r="700" spans="1:5" ht="18.75">
      <c r="A700" s="1983" t="s">
        <v>2095</v>
      </c>
      <c r="B700" s="2008" t="s">
        <v>545</v>
      </c>
      <c r="C700" s="1987" t="s">
        <v>362</v>
      </c>
      <c r="D700" s="214"/>
      <c r="E700" s="1989"/>
    </row>
    <row r="701" spans="1:5" ht="18.75">
      <c r="A701" s="1983" t="s">
        <v>2096</v>
      </c>
      <c r="B701" s="2008" t="s">
        <v>546</v>
      </c>
      <c r="C701" s="1987" t="s">
        <v>362</v>
      </c>
      <c r="D701" s="214"/>
      <c r="E701" s="1989"/>
    </row>
    <row r="702" spans="1:5" ht="18.75">
      <c r="A702" s="1983" t="s">
        <v>2097</v>
      </c>
      <c r="B702" s="2008" t="s">
        <v>547</v>
      </c>
      <c r="C702" s="1987" t="s">
        <v>362</v>
      </c>
      <c r="D702" s="214"/>
      <c r="E702" s="1989"/>
    </row>
    <row r="703" spans="1:5" ht="18.75">
      <c r="A703" s="1983" t="s">
        <v>2098</v>
      </c>
      <c r="B703" s="2008" t="s">
        <v>548</v>
      </c>
      <c r="C703" s="1987" t="s">
        <v>362</v>
      </c>
      <c r="D703" s="214"/>
      <c r="E703" s="1989"/>
    </row>
    <row r="704" spans="1:5" ht="19.5">
      <c r="A704" s="1983" t="s">
        <v>2099</v>
      </c>
      <c r="B704" s="2009" t="s">
        <v>549</v>
      </c>
      <c r="C704" s="1987" t="s">
        <v>362</v>
      </c>
      <c r="D704" s="214"/>
      <c r="E704" s="1989"/>
    </row>
    <row r="705" spans="1:5" ht="18.75">
      <c r="A705" s="1983" t="s">
        <v>2100</v>
      </c>
      <c r="B705" s="2008" t="s">
        <v>550</v>
      </c>
      <c r="C705" s="1987" t="s">
        <v>362</v>
      </c>
      <c r="D705" s="214"/>
      <c r="E705" s="1989"/>
    </row>
    <row r="706" spans="1:5" ht="18.75">
      <c r="A706" s="1983" t="s">
        <v>2101</v>
      </c>
      <c r="B706" s="2008" t="s">
        <v>551</v>
      </c>
      <c r="C706" s="1987" t="s">
        <v>362</v>
      </c>
      <c r="D706" s="214"/>
      <c r="E706" s="1989"/>
    </row>
    <row r="707" spans="1:5" ht="18.75">
      <c r="A707" s="1983" t="s">
        <v>2102</v>
      </c>
      <c r="B707" s="2008" t="s">
        <v>552</v>
      </c>
      <c r="C707" s="1987" t="s">
        <v>362</v>
      </c>
      <c r="D707" s="214"/>
      <c r="E707" s="1989"/>
    </row>
    <row r="708" spans="1:5" ht="18.75">
      <c r="A708" s="1983" t="s">
        <v>2103</v>
      </c>
      <c r="B708" s="2008" t="s">
        <v>553</v>
      </c>
      <c r="C708" s="1987" t="s">
        <v>362</v>
      </c>
      <c r="D708" s="214"/>
      <c r="E708" s="1989"/>
    </row>
    <row r="709" spans="1:5" ht="18.75">
      <c r="A709" s="1983" t="s">
        <v>2104</v>
      </c>
      <c r="B709" s="2008" t="s">
        <v>554</v>
      </c>
      <c r="C709" s="1987" t="s">
        <v>362</v>
      </c>
      <c r="D709" s="214"/>
      <c r="E709" s="1989"/>
    </row>
    <row r="710" spans="1:5" ht="18.75">
      <c r="A710" s="1983" t="s">
        <v>2105</v>
      </c>
      <c r="B710" s="2008" t="s">
        <v>555</v>
      </c>
      <c r="C710" s="1987" t="s">
        <v>362</v>
      </c>
      <c r="D710" s="214"/>
      <c r="E710" s="1989"/>
    </row>
    <row r="711" spans="1:5" ht="18.75">
      <c r="A711" s="1983" t="s">
        <v>2106</v>
      </c>
      <c r="B711" s="2008" t="s">
        <v>556</v>
      </c>
      <c r="C711" s="1987" t="s">
        <v>362</v>
      </c>
      <c r="D711" s="214"/>
      <c r="E711" s="1989"/>
    </row>
    <row r="712" spans="1:5" ht="18.75">
      <c r="A712" s="1983" t="s">
        <v>2107</v>
      </c>
      <c r="B712" s="2008" t="s">
        <v>557</v>
      </c>
      <c r="C712" s="1987" t="s">
        <v>362</v>
      </c>
      <c r="D712" s="214"/>
      <c r="E712" s="1989"/>
    </row>
    <row r="713" spans="1:5" ht="18.75">
      <c r="A713" s="1983" t="s">
        <v>2108</v>
      </c>
      <c r="B713" s="2008" t="s">
        <v>558</v>
      </c>
      <c r="C713" s="1987" t="s">
        <v>362</v>
      </c>
      <c r="D713" s="214"/>
      <c r="E713" s="1989"/>
    </row>
    <row r="714" spans="1:5" ht="19.5">
      <c r="A714" s="1983" t="s">
        <v>2109</v>
      </c>
      <c r="B714" s="2009" t="s">
        <v>559</v>
      </c>
      <c r="C714" s="1987" t="s">
        <v>362</v>
      </c>
      <c r="D714" s="214"/>
      <c r="E714" s="1989"/>
    </row>
    <row r="715" spans="1:5" ht="18.75">
      <c r="A715" s="1983" t="s">
        <v>2110</v>
      </c>
      <c r="B715" s="2008" t="s">
        <v>560</v>
      </c>
      <c r="C715" s="1987" t="s">
        <v>362</v>
      </c>
      <c r="D715" s="214"/>
      <c r="E715" s="1989"/>
    </row>
    <row r="716" spans="1:5" ht="18.75">
      <c r="A716" s="1983" t="s">
        <v>2111</v>
      </c>
      <c r="B716" s="2008" t="s">
        <v>561</v>
      </c>
      <c r="C716" s="1987" t="s">
        <v>362</v>
      </c>
      <c r="D716" s="214"/>
      <c r="E716" s="1989"/>
    </row>
    <row r="717" spans="1:5" ht="18.75">
      <c r="A717" s="1983" t="s">
        <v>2112</v>
      </c>
      <c r="B717" s="2008" t="s">
        <v>562</v>
      </c>
      <c r="C717" s="1987" t="s">
        <v>362</v>
      </c>
      <c r="D717" s="214"/>
      <c r="E717" s="1989"/>
    </row>
    <row r="718" spans="1:5" ht="18.75">
      <c r="A718" s="1983" t="s">
        <v>2113</v>
      </c>
      <c r="B718" s="2008" t="s">
        <v>563</v>
      </c>
      <c r="C718" s="1987" t="s">
        <v>362</v>
      </c>
      <c r="D718" s="214"/>
      <c r="E718" s="1989"/>
    </row>
    <row r="719" spans="1:5" ht="19.5">
      <c r="A719" s="1983" t="s">
        <v>2114</v>
      </c>
      <c r="B719" s="2009" t="s">
        <v>564</v>
      </c>
      <c r="C719" s="1987" t="s">
        <v>362</v>
      </c>
      <c r="D719" s="214"/>
      <c r="E719" s="1989"/>
    </row>
    <row r="720" spans="1:5" ht="19.5">
      <c r="A720" s="214"/>
      <c r="B720" s="219"/>
      <c r="C720" s="1987"/>
      <c r="D720" s="214"/>
      <c r="E720" s="1989"/>
    </row>
    <row r="721" spans="1:5">
      <c r="A721" s="1942" t="s">
        <v>1274</v>
      </c>
      <c r="B721" s="1943" t="s">
        <v>1273</v>
      </c>
      <c r="C721" s="1870" t="s">
        <v>1274</v>
      </c>
      <c r="D721" s="2012"/>
      <c r="E721" s="2012"/>
    </row>
    <row r="722" spans="1:5">
      <c r="A722" s="1870"/>
      <c r="B722" s="2013">
        <v>43496</v>
      </c>
      <c r="C722" s="1870" t="s">
        <v>2115</v>
      </c>
      <c r="D722" s="2012"/>
      <c r="E722" s="2012"/>
    </row>
    <row r="723" spans="1:5">
      <c r="A723" s="1870"/>
      <c r="B723" s="2013">
        <v>43524</v>
      </c>
      <c r="C723" s="1870" t="s">
        <v>2116</v>
      </c>
      <c r="D723" s="2012"/>
      <c r="E723" s="2012"/>
    </row>
    <row r="724" spans="1:5">
      <c r="A724" s="1870"/>
      <c r="B724" s="2013">
        <v>43555</v>
      </c>
      <c r="C724" s="1870" t="s">
        <v>2117</v>
      </c>
      <c r="D724" s="2012"/>
      <c r="E724" s="2012"/>
    </row>
    <row r="725" spans="1:5">
      <c r="A725" s="1870"/>
      <c r="B725" s="2013">
        <v>43585</v>
      </c>
      <c r="C725" s="1870" t="s">
        <v>2118</v>
      </c>
    </row>
    <row r="726" spans="1:5">
      <c r="A726" s="1870"/>
      <c r="B726" s="2013">
        <v>43616</v>
      </c>
      <c r="C726" s="1870" t="s">
        <v>2119</v>
      </c>
    </row>
    <row r="727" spans="1:5">
      <c r="A727" s="1870"/>
      <c r="B727" s="2013">
        <v>43646</v>
      </c>
      <c r="C727" s="1870" t="s">
        <v>2120</v>
      </c>
    </row>
    <row r="728" spans="1:5">
      <c r="A728" s="1870"/>
      <c r="B728" s="2013">
        <v>43677</v>
      </c>
      <c r="C728" s="1870" t="s">
        <v>2121</v>
      </c>
    </row>
    <row r="729" spans="1:5">
      <c r="A729" s="1870"/>
      <c r="B729" s="2013">
        <v>43708</v>
      </c>
      <c r="C729" s="1870" t="s">
        <v>2122</v>
      </c>
    </row>
    <row r="730" spans="1:5">
      <c r="A730" s="1870"/>
      <c r="B730" s="2013">
        <v>43738</v>
      </c>
      <c r="C730" s="1870" t="s">
        <v>2123</v>
      </c>
    </row>
    <row r="731" spans="1:5">
      <c r="A731" s="1870"/>
      <c r="B731" s="2013">
        <v>43769</v>
      </c>
      <c r="C731" s="1870" t="s">
        <v>2124</v>
      </c>
    </row>
    <row r="732" spans="1:5">
      <c r="A732" s="1870"/>
      <c r="B732" s="2013">
        <v>43799</v>
      </c>
      <c r="C732" s="1870" t="s">
        <v>2125</v>
      </c>
    </row>
    <row r="733" spans="1:5">
      <c r="A733" s="1870"/>
      <c r="B733" s="2013">
        <v>43830</v>
      </c>
      <c r="C733" s="1870" t="s">
        <v>2126</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'OTCHET-agregirani pokazateli'!Print_Area</vt:lpstr>
      <vt:lpstr>'OTCHET-agregirani pokazateli'!Print_Titles</vt:lpstr>
      <vt:lpstr>SMETKA</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FSO</cp:lastModifiedBy>
  <cp:lastPrinted>2020-01-09T09:07:39Z</cp:lastPrinted>
  <dcterms:created xsi:type="dcterms:W3CDTF">1997-12-10T11:54:07Z</dcterms:created>
  <dcterms:modified xsi:type="dcterms:W3CDTF">2020-02-17T09:54:37Z</dcterms:modified>
</cp:coreProperties>
</file>